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1Förvaltningsgemensamt\20 Nämnd\Kretslopp och vattennämnden 2024\Sammanträden 2024\2024-03-12 KVN\"/>
    </mc:Choice>
  </mc:AlternateContent>
  <xr:revisionPtr revIDLastSave="0" documentId="13_ncr:1_{CE5552C9-F19D-4899-9E68-17EB38C9DE9D}" xr6:coauthVersionLast="47" xr6:coauthVersionMax="47" xr10:uidLastSave="{00000000-0000-0000-0000-000000000000}"/>
  <bookViews>
    <workbookView xWindow="4545" yWindow="345" windowWidth="21600" windowHeight="11040" xr2:uid="{249A6D24-5F6D-4AF5-985F-F845C29A9713}"/>
  </bookViews>
  <sheets>
    <sheet name="Blad1" sheetId="1" r:id="rId1"/>
    <sheet name="Blad2" sheetId="2" r:id="rId2"/>
  </sheets>
  <externalReferences>
    <externalReference r:id="rId3"/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5" i="1" l="1"/>
  <c r="K95" i="1"/>
  <c r="L95" i="1"/>
  <c r="I95" i="1"/>
  <c r="G95" i="1"/>
  <c r="M95" i="1" s="1"/>
  <c r="N95" i="1" s="1"/>
  <c r="B44" i="1" s="1"/>
  <c r="F95" i="1"/>
  <c r="J89" i="1"/>
  <c r="K89" i="1"/>
  <c r="L89" i="1"/>
  <c r="I89" i="1"/>
  <c r="G89" i="1"/>
  <c r="F89" i="1"/>
  <c r="J88" i="1"/>
  <c r="K88" i="1"/>
  <c r="L88" i="1"/>
  <c r="I88" i="1"/>
  <c r="G88" i="1"/>
  <c r="F88" i="1"/>
  <c r="J82" i="1"/>
  <c r="K82" i="1"/>
  <c r="L82" i="1"/>
  <c r="I82" i="1"/>
  <c r="G82" i="1"/>
  <c r="F82" i="1"/>
  <c r="J81" i="1"/>
  <c r="K81" i="1"/>
  <c r="L81" i="1"/>
  <c r="I81" i="1"/>
  <c r="G81" i="1"/>
  <c r="F81" i="1"/>
  <c r="J75" i="1"/>
  <c r="K75" i="1"/>
  <c r="L75" i="1"/>
  <c r="I75" i="1"/>
  <c r="G75" i="1"/>
  <c r="F75" i="1"/>
  <c r="J74" i="1"/>
  <c r="K74" i="1"/>
  <c r="L74" i="1"/>
  <c r="I74" i="1"/>
  <c r="G74" i="1"/>
  <c r="F74" i="1"/>
  <c r="J68" i="1"/>
  <c r="K68" i="1"/>
  <c r="L68" i="1"/>
  <c r="I68" i="1"/>
  <c r="G68" i="1"/>
  <c r="F68" i="1"/>
  <c r="J66" i="1"/>
  <c r="K66" i="1"/>
  <c r="L66" i="1"/>
  <c r="J67" i="1"/>
  <c r="K67" i="1"/>
  <c r="L67" i="1"/>
  <c r="I67" i="1"/>
  <c r="G67" i="1"/>
  <c r="F67" i="1"/>
  <c r="I66" i="1"/>
  <c r="G66" i="1"/>
  <c r="F66" i="1"/>
  <c r="M89" i="1" l="1"/>
  <c r="N89" i="1" s="1"/>
  <c r="B38" i="1" s="1"/>
  <c r="M88" i="1"/>
  <c r="N88" i="1" s="1"/>
  <c r="B37" i="1" s="1"/>
  <c r="M82" i="1"/>
  <c r="N82" i="1" s="1"/>
  <c r="B31" i="1" s="1"/>
  <c r="M81" i="1"/>
  <c r="N81" i="1" s="1"/>
  <c r="B30" i="1" s="1"/>
  <c r="M75" i="1"/>
  <c r="N75" i="1" s="1"/>
  <c r="B24" i="1" s="1"/>
  <c r="M74" i="1"/>
  <c r="N74" i="1" s="1"/>
  <c r="B23" i="1" s="1"/>
  <c r="M67" i="1"/>
  <c r="N67" i="1" s="1"/>
  <c r="B16" i="1" s="1"/>
  <c r="M68" i="1"/>
  <c r="N68" i="1" s="1"/>
  <c r="B17" i="1" s="1"/>
  <c r="M66" i="1"/>
  <c r="N66" i="1" s="1"/>
  <c r="B15" i="1" s="1"/>
  <c r="J93" i="1" l="1"/>
  <c r="K93" i="1"/>
  <c r="L93" i="1"/>
  <c r="I93" i="1"/>
  <c r="J92" i="1"/>
  <c r="K92" i="1"/>
  <c r="L92" i="1"/>
  <c r="I92" i="1"/>
  <c r="N103" i="1"/>
  <c r="J85" i="1"/>
  <c r="K85" i="1"/>
  <c r="L85" i="1"/>
  <c r="I85" i="1"/>
  <c r="J72" i="1"/>
  <c r="K72" i="1"/>
  <c r="L72" i="1"/>
  <c r="I72" i="1"/>
  <c r="J71" i="1"/>
  <c r="K71" i="1"/>
  <c r="L71" i="1"/>
  <c r="I71" i="1"/>
  <c r="J64" i="1"/>
  <c r="K64" i="1"/>
  <c r="L64" i="1"/>
  <c r="I64" i="1"/>
  <c r="J63" i="1"/>
  <c r="K63" i="1"/>
  <c r="L63" i="1"/>
  <c r="I63" i="1"/>
  <c r="B93" i="1"/>
  <c r="B92" i="1"/>
  <c r="G85" i="1"/>
  <c r="G72" i="1"/>
  <c r="G93" i="1"/>
  <c r="E93" i="1"/>
  <c r="C93" i="1"/>
  <c r="G92" i="1"/>
  <c r="E92" i="1"/>
  <c r="C92" i="1"/>
  <c r="B86" i="1"/>
  <c r="B85" i="1"/>
  <c r="M72" i="1" l="1"/>
  <c r="M85" i="1"/>
  <c r="M92" i="1"/>
  <c r="M93" i="1"/>
  <c r="E79" i="1"/>
  <c r="E78" i="1"/>
  <c r="B78" i="1"/>
  <c r="E72" i="1"/>
  <c r="G71" i="1"/>
  <c r="E71" i="1"/>
  <c r="B71" i="1"/>
  <c r="G64" i="1"/>
  <c r="M64" i="1" s="1"/>
  <c r="E64" i="1"/>
  <c r="G63" i="1"/>
  <c r="M63" i="1" s="1"/>
  <c r="E63" i="1"/>
  <c r="B63" i="1"/>
  <c r="M71" i="1" l="1"/>
  <c r="N71" i="1" s="1"/>
  <c r="N63" i="1"/>
  <c r="B12" i="1" s="1"/>
  <c r="B97" i="1"/>
  <c r="C72" i="1"/>
  <c r="C71" i="1"/>
  <c r="C79" i="1" l="1"/>
  <c r="B79" i="1"/>
  <c r="B72" i="1"/>
  <c r="C64" i="1"/>
  <c r="B64" i="1"/>
  <c r="B101" i="1" l="1"/>
  <c r="C78" i="1"/>
  <c r="C63" i="1"/>
  <c r="G78" i="1" l="1"/>
  <c r="G79" i="1" l="1"/>
  <c r="H103" i="1" l="1"/>
  <c r="D103" i="1"/>
  <c r="B103" i="1"/>
  <c r="H102" i="1"/>
  <c r="G102" i="1"/>
  <c r="D102" i="1"/>
  <c r="B102" i="1"/>
  <c r="H101" i="1"/>
  <c r="D101" i="1"/>
  <c r="B98" i="1"/>
  <c r="G97" i="1"/>
  <c r="N93" i="1"/>
  <c r="B42" i="1" s="1"/>
  <c r="N92" i="1"/>
  <c r="B41" i="1" s="1"/>
  <c r="N72" i="1"/>
  <c r="B21" i="1" s="1"/>
  <c r="B20" i="1"/>
  <c r="N64" i="1"/>
  <c r="B13" i="1" l="1"/>
  <c r="B99" i="1"/>
  <c r="N85" i="1"/>
  <c r="B34" i="1" l="1"/>
  <c r="F72" i="1" l="1"/>
  <c r="F71" i="1"/>
  <c r="F64" i="1"/>
  <c r="F63" i="1"/>
  <c r="F92" i="1" l="1"/>
  <c r="F93" i="1"/>
  <c r="F85" i="1" l="1"/>
  <c r="E85" i="1"/>
  <c r="C86" i="1" l="1"/>
  <c r="I86" i="1"/>
  <c r="L86" i="1"/>
  <c r="K86" i="1"/>
  <c r="J86" i="1"/>
  <c r="E102" i="1"/>
  <c r="E97" i="1"/>
  <c r="E86" i="1"/>
  <c r="E101" i="1" s="1"/>
  <c r="G86" i="1"/>
  <c r="C85" i="1"/>
  <c r="F102" i="1"/>
  <c r="F97" i="1"/>
  <c r="F86" i="1"/>
  <c r="F101" i="1" s="1"/>
  <c r="C97" i="1" l="1"/>
  <c r="C102" i="1"/>
  <c r="C101" i="1"/>
  <c r="F103" i="1"/>
  <c r="F98" i="1"/>
  <c r="F99" i="1" s="1"/>
  <c r="M86" i="1"/>
  <c r="N86" i="1" s="1"/>
  <c r="B35" i="1" s="1"/>
  <c r="G98" i="1"/>
  <c r="G99" i="1" s="1"/>
  <c r="G103" i="1"/>
  <c r="G101" i="1"/>
  <c r="E103" i="1"/>
  <c r="E98" i="1"/>
  <c r="E99" i="1" s="1"/>
  <c r="C103" i="1"/>
  <c r="C98" i="1"/>
  <c r="C99" i="1" l="1"/>
  <c r="L78" i="1" l="1"/>
  <c r="K78" i="1"/>
  <c r="I79" i="1"/>
  <c r="J79" i="1"/>
  <c r="L79" i="1"/>
  <c r="K79" i="1"/>
  <c r="I78" i="1"/>
  <c r="J78" i="1"/>
  <c r="J102" i="1" l="1"/>
  <c r="J97" i="1"/>
  <c r="J101" i="1"/>
  <c r="L103" i="1"/>
  <c r="L98" i="1"/>
  <c r="K102" i="1"/>
  <c r="K101" i="1"/>
  <c r="K97" i="1"/>
  <c r="I102" i="1"/>
  <c r="M78" i="1"/>
  <c r="I97" i="1"/>
  <c r="I101" i="1"/>
  <c r="J103" i="1"/>
  <c r="J98" i="1"/>
  <c r="I98" i="1"/>
  <c r="I103" i="1"/>
  <c r="M79" i="1"/>
  <c r="L102" i="1"/>
  <c r="L97" i="1"/>
  <c r="L101" i="1"/>
  <c r="K98" i="1"/>
  <c r="K103" i="1"/>
  <c r="K99" i="1" l="1"/>
  <c r="J99" i="1"/>
  <c r="L99" i="1"/>
  <c r="I99" i="1"/>
  <c r="M98" i="1"/>
  <c r="N98" i="1" s="1"/>
  <c r="M103" i="1"/>
  <c r="N79" i="1"/>
  <c r="N78" i="1"/>
  <c r="M101" i="1"/>
  <c r="M102" i="1"/>
  <c r="M97" i="1"/>
  <c r="N101" i="1" l="1"/>
  <c r="B27" i="1"/>
  <c r="B28" i="1"/>
  <c r="N102" i="1"/>
  <c r="N97" i="1"/>
  <c r="M99" i="1"/>
  <c r="N99" i="1" s="1"/>
</calcChain>
</file>

<file path=xl/sharedStrings.xml><?xml version="1.0" encoding="utf-8"?>
<sst xmlns="http://schemas.openxmlformats.org/spreadsheetml/2006/main" count="262" uniqueCount="48">
  <si>
    <t>&gt;80%</t>
  </si>
  <si>
    <t>Bidrar i stor utsträckning</t>
  </si>
  <si>
    <t>Bedömning utifrån hållbarhetsdimensionerna 2025</t>
  </si>
  <si>
    <t>60-80%</t>
  </si>
  <si>
    <t>Bidrar delvis</t>
  </si>
  <si>
    <t>40-60%</t>
  </si>
  <si>
    <t>Inte relevant</t>
  </si>
  <si>
    <t>20-40%</t>
  </si>
  <si>
    <t>Motverkar delvis</t>
  </si>
  <si>
    <t>&lt;20%</t>
  </si>
  <si>
    <t>Ekologisk dimension 
(Gröna obligationer)</t>
  </si>
  <si>
    <t>Ekologisk dimension  
(Miljö- och klimatprogrammet)</t>
  </si>
  <si>
    <t>Social dimension</t>
  </si>
  <si>
    <t>Andel av volymen under planperioden som uppfyller kriterierna för stadens Gröna obligationer</t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</si>
  <si>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"Naturen"</t>
    </r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</si>
  <si>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"Klimatet"</t>
    </r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</si>
  <si>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"Människan"</t>
    </r>
  </si>
  <si>
    <t>Ökad/jämlik tillgång och tillgänglighet till samhällets resurser</t>
  </si>
  <si>
    <t>Ökad/jämlik folkhälsa</t>
  </si>
  <si>
    <t xml:space="preserve"> Trygga fysiska miljöer</t>
  </si>
  <si>
    <t>Tillgång till bostäder/minskad bostadssegregation</t>
  </si>
  <si>
    <t>Fler arbetstillfällen/besöks-näringens utveckling</t>
  </si>
  <si>
    <t>Grön: över 75 %
Gul: över 25-75 %
Svart: 0-25%
Röd: Negativ påverka utifrån kriterierna</t>
  </si>
  <si>
    <t>Grön: Bidrar i stor utsträckning
Gul: Bidrar delvis
Svart: Ingen direkt påverkan/inte relevant
Röd: Motverkar delvis</t>
  </si>
  <si>
    <t>Grön: Bidrar i stor utsträckning
Gul: Bidrar delvis
Svart: Ingen direkt påverkan/inte relevant
Svart: Motverkar delvis</t>
  </si>
  <si>
    <t>Nyinvestering</t>
  </si>
  <si>
    <t>Reinvestering</t>
  </si>
  <si>
    <t>Summa</t>
  </si>
  <si>
    <t>inv</t>
  </si>
  <si>
    <t>reinv</t>
  </si>
  <si>
    <t>Investeringsområde Va produktion</t>
  </si>
  <si>
    <t>Investeringsområde Va distribution</t>
  </si>
  <si>
    <t>Investeringsområde VA avlopp</t>
  </si>
  <si>
    <t>Investeringsområde VA övriga</t>
  </si>
  <si>
    <t>Investeringsområde Avfall</t>
  </si>
  <si>
    <t>enbart va</t>
  </si>
  <si>
    <t>Nämnd Kretslopp och vatten</t>
  </si>
  <si>
    <t>Ny Kretsloppspark</t>
  </si>
  <si>
    <t>Nödmatning Kungsbacka</t>
  </si>
  <si>
    <t>UF Alelyckan</t>
  </si>
  <si>
    <t>Mjörn råvattenpumpstation</t>
  </si>
  <si>
    <t>Mjörn Överföringsledning</t>
  </si>
  <si>
    <t xml:space="preserve">Ledningsförnyelse entreprenad schaktfritt </t>
  </si>
  <si>
    <t>Askims pumpkedja förstärkning</t>
  </si>
  <si>
    <t>Förnyelse avloppsledningar</t>
  </si>
  <si>
    <t>Lärje- dagvattendamm</t>
  </si>
  <si>
    <t>Öppna renings- och fördröjningsanläggningar</t>
  </si>
  <si>
    <t>Nominerad volym          2025-2029 (tkr)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</si>
</sst>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9" borderId="0" xfId="0" applyFill="1"/>
    <xf numFmtId="0" fontId="0" fillId="6" borderId="0" xfId="0" applyFill="1"/>
    <xf numFmtId="0" fontId="0" fillId="10" borderId="0" xfId="0" applyFill="1"/>
    <xf numFmtId="0" fontId="0" fillId="8" borderId="0" xfId="0" applyFill="1"/>
    <xf numFmtId="0" fontId="0" fillId="11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12" borderId="12" xfId="0" applyFont="1" applyFill="1" applyBorder="1" applyAlignment="1">
      <alignment wrapText="1"/>
    </xf>
    <xf numFmtId="0" fontId="2" fillId="12" borderId="6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/>
    </xf>
    <xf numFmtId="0" fontId="2" fillId="12" borderId="11" xfId="0" applyFont="1" applyFill="1" applyBorder="1" applyAlignment="1">
      <alignment horizontal="center"/>
    </xf>
    <xf numFmtId="3" fontId="4" fillId="0" borderId="0" xfId="0" applyNumberFormat="1" applyFont="1"/>
    <xf numFmtId="3" fontId="5" fillId="0" borderId="0" xfId="0" applyNumberFormat="1" applyFont="1"/>
    <xf numFmtId="3" fontId="2" fillId="0" borderId="0" xfId="0" applyNumberFormat="1" applyFont="1"/>
    <xf numFmtId="0" fontId="3" fillId="6" borderId="3" xfId="0" applyFont="1" applyFill="1" applyBorder="1" applyAlignment="1">
      <alignment horizontal="center" wrapText="1"/>
    </xf>
    <xf numFmtId="3" fontId="0" fillId="6" borderId="0" xfId="0" applyNumberFormat="1" applyFill="1"/>
    <xf numFmtId="3" fontId="0" fillId="0" borderId="0" xfId="0" applyNumberFormat="1"/>
    <xf numFmtId="3" fontId="6" fillId="0" borderId="0" xfId="0" applyNumberFormat="1" applyFont="1"/>
    <xf numFmtId="0" fontId="6" fillId="0" borderId="0" xfId="0" applyFont="1"/>
    <xf numFmtId="0" fontId="5" fillId="0" borderId="16" xfId="0" applyFont="1" applyBorder="1"/>
    <xf numFmtId="3" fontId="6" fillId="0" borderId="16" xfId="0" applyNumberFormat="1" applyFont="1" applyBorder="1"/>
    <xf numFmtId="0" fontId="6" fillId="0" borderId="16" xfId="0" applyFont="1" applyBorder="1"/>
    <xf numFmtId="0" fontId="2" fillId="6" borderId="3" xfId="0" applyFont="1" applyFill="1" applyBorder="1" applyAlignment="1">
      <alignment horizontal="left" wrapText="1"/>
    </xf>
    <xf numFmtId="0" fontId="2" fillId="12" borderId="12" xfId="0" applyFont="1" applyFill="1" applyBorder="1" applyAlignment="1">
      <alignment horizontal="left" wrapText="1"/>
    </xf>
    <xf numFmtId="0" fontId="2" fillId="6" borderId="12" xfId="0" applyFont="1" applyFill="1" applyBorder="1" applyAlignment="1">
      <alignment horizontal="left" wrapText="1"/>
    </xf>
    <xf numFmtId="0" fontId="2" fillId="6" borderId="15" xfId="0" applyFont="1" applyFill="1" applyBorder="1" applyAlignment="1">
      <alignment horizontal="left" wrapText="1"/>
    </xf>
    <xf numFmtId="0" fontId="2" fillId="6" borderId="14" xfId="0" applyFont="1" applyFill="1" applyBorder="1" applyAlignment="1">
      <alignment horizontal="left" wrapText="1"/>
    </xf>
    <xf numFmtId="0" fontId="2" fillId="12" borderId="13" xfId="0" applyFont="1" applyFill="1" applyBorder="1" applyAlignment="1">
      <alignment horizontal="left" wrapText="1"/>
    </xf>
    <xf numFmtId="0" fontId="2" fillId="7" borderId="12" xfId="0" applyFont="1" applyFill="1" applyBorder="1" applyAlignment="1">
      <alignment horizontal="left" wrapText="1"/>
    </xf>
    <xf numFmtId="0" fontId="2" fillId="7" borderId="15" xfId="0" applyFont="1" applyFill="1" applyBorder="1" applyAlignment="1">
      <alignment horizontal="left" wrapText="1"/>
    </xf>
    <xf numFmtId="0" fontId="2" fillId="7" borderId="13" xfId="0" applyFont="1" applyFill="1" applyBorder="1" applyAlignment="1">
      <alignment horizontal="left" wrapText="1"/>
    </xf>
    <xf numFmtId="0" fontId="2" fillId="7" borderId="14" xfId="0" applyFont="1" applyFill="1" applyBorder="1" applyAlignment="1">
      <alignment horizontal="left" wrapText="1"/>
    </xf>
    <xf numFmtId="3" fontId="0" fillId="0" borderId="16" xfId="0" applyNumberFormat="1" applyBorder="1"/>
    <xf numFmtId="0" fontId="5" fillId="0" borderId="0" xfId="0" applyFont="1" applyBorder="1"/>
    <xf numFmtId="3" fontId="6" fillId="0" borderId="0" xfId="0" applyNumberFormat="1" applyFont="1" applyBorder="1"/>
    <xf numFmtId="0" fontId="6" fillId="0" borderId="0" xfId="0" applyFont="1" applyBorder="1"/>
    <xf numFmtId="3" fontId="0" fillId="0" borderId="0" xfId="0" applyNumberFormat="1" applyBorder="1"/>
    <xf numFmtId="0" fontId="3" fillId="6" borderId="12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Normal" xfId="0" builtinId="0"/>
  </cellStyles>
  <dxfs count="10">
    <dxf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goteborg.se/wps/myportal/enhetssida/goteborgs-stads-finansverksamhet/grona-obligation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132522</xdr:rowOff>
    </xdr:from>
    <xdr:to>
      <xdr:col>6</xdr:col>
      <xdr:colOff>1200979</xdr:colOff>
      <xdr:row>54</xdr:row>
      <xdr:rowOff>57978</xdr:rowOff>
    </xdr:to>
    <xdr:sp macro="" textlink="">
      <xdr:nvSpPr>
        <xdr:cNvPr id="3" name="textru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4E6512-684B-4FD1-96D8-92847B9A19CC}"/>
            </a:ext>
          </a:extLst>
        </xdr:cNvPr>
        <xdr:cNvSpPr txBox="1"/>
      </xdr:nvSpPr>
      <xdr:spPr>
        <a:xfrm>
          <a:off x="2874065" y="6402457"/>
          <a:ext cx="4994414" cy="1573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Instruktioner för</a:t>
          </a:r>
          <a:r>
            <a:rPr lang="sv-SE" sz="1100" baseline="0"/>
            <a:t> att bedöma och fylla i tabellen ovan återfinns i </a:t>
          </a:r>
          <a:r>
            <a:rPr lang="sv-SE" sz="1100" i="1" baseline="0"/>
            <a:t>"Tidplan och anvisningar för investeringsnomineringar 2024".</a:t>
          </a:r>
        </a:p>
        <a:p>
          <a:endParaRPr lang="sv-SE" sz="1100" baseline="0"/>
        </a:p>
        <a:p>
          <a:r>
            <a:rPr lang="sv-SE" sz="1100" baseline="0"/>
            <a:t>Länk till Göteborg Stads miljö och klimatprogram</a:t>
          </a:r>
        </a:p>
        <a:p>
          <a:endParaRPr lang="sv-SE" sz="1100" baseline="0"/>
        </a:p>
        <a:p>
          <a:r>
            <a:rPr lang="sv-SE" sz="1100" baseline="0"/>
            <a:t>Länk till Göteborg stads ramverk för Gröna obligationer</a:t>
          </a:r>
          <a:endParaRPr lang="sv-S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Projekt%20och%20utveckling/03%20Ekonomi/Investeringsnomineringar%202025-2034/03%20Arbetsmtrl%20PUP/Investeringsnominering%20Version%2024/Investeringsplan_ver24-proaktiv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14%20Projekt%20och%20utveckling\03%20Ekonomi\Investeringsnomineringar%202025-2034\03%20Arbetsmtrl%20PUP\Investeringsnominering%202025-2034%20-%20Senaste%20versioner\Investeringsplan_ver24-proaktiv.xlsm" TargetMode="External"/><Relationship Id="rId1" Type="http://schemas.openxmlformats.org/officeDocument/2006/relationships/externalLinkPath" Target="/14%20Projekt%20och%20utveckling/03%20Ekonomi/Investeringsnomineringar%202025-2034/03%20Arbetsmtrl%20PUP/Investeringsnominering%202025-2034%20-%20Senaste%20versioner/Investeringsplan_ver24-proakti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r"/>
      <sheetName val="Totalt - Inv nom 2024 VA"/>
      <sheetName val="Linjediagram VA"/>
      <sheetName val="Linjediagram VA (2)"/>
      <sheetName val="Stapeldiagram"/>
      <sheetName val="Cirkeldiagram"/>
      <sheetName val="Redovisning - total"/>
      <sheetName val="Totalt - Inv nom 2023 VA"/>
      <sheetName val="Utfall 2023"/>
      <sheetName val="Grafisk illustration"/>
      <sheetName val="Råvatten &amp; produktion"/>
      <sheetName val="Avlopp"/>
      <sheetName val="Vattendistribution"/>
      <sheetName val="§6"/>
      <sheetName val="SUA Avfall "/>
      <sheetName val="Generalplan"/>
      <sheetName val="Öppna dagvattenlösningar"/>
      <sheetName val="Exploatering"/>
      <sheetName val="KUNDAN Övriga"/>
      <sheetName val="Tekniskt vatten"/>
      <sheetName val="IT Övriga"/>
      <sheetName val="Skyfall"/>
      <sheetName val="Genomförda ändringar"/>
      <sheetName val="Att kolla upp"/>
      <sheetName val="Projektbudget"/>
      <sheetName val="Prognos 2024-framåt"/>
    </sheetNames>
    <sheetDataSet>
      <sheetData sheetId="0" refreshError="1"/>
      <sheetData sheetId="1">
        <row r="3">
          <cell r="C3">
            <v>110245551</v>
          </cell>
          <cell r="D3">
            <v>74000000</v>
          </cell>
          <cell r="E3">
            <v>186680591.0700002</v>
          </cell>
          <cell r="G3">
            <v>269932056</v>
          </cell>
        </row>
        <row r="4">
          <cell r="C4">
            <v>11035622</v>
          </cell>
          <cell r="D4">
            <v>17200000</v>
          </cell>
          <cell r="E4">
            <v>15020722.749999993</v>
          </cell>
          <cell r="G4">
            <v>130475000</v>
          </cell>
        </row>
        <row r="5">
          <cell r="C5">
            <v>76847800</v>
          </cell>
          <cell r="D5">
            <v>104500000</v>
          </cell>
          <cell r="E5">
            <v>212476524.86999986</v>
          </cell>
          <cell r="G5">
            <v>226150000</v>
          </cell>
        </row>
        <row r="6">
          <cell r="C6">
            <v>124748255</v>
          </cell>
          <cell r="D6">
            <v>67625000</v>
          </cell>
          <cell r="E6">
            <v>160852481.42999995</v>
          </cell>
        </row>
        <row r="7">
          <cell r="C7">
            <v>225465373</v>
          </cell>
          <cell r="D7">
            <v>233800000</v>
          </cell>
          <cell r="E7">
            <v>192222852.89999971</v>
          </cell>
          <cell r="G7">
            <v>265000000</v>
          </cell>
        </row>
        <row r="8">
          <cell r="C8">
            <v>26326643</v>
          </cell>
          <cell r="D8">
            <v>25500000</v>
          </cell>
          <cell r="E8">
            <v>68597476.209999993</v>
          </cell>
          <cell r="G8">
            <v>123500000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r"/>
      <sheetName val="Totalt - Inv nom 2024 VA"/>
      <sheetName val="Redovisning - total"/>
      <sheetName val="Diagram"/>
      <sheetName val="Diagram 2"/>
      <sheetName val="Diagram 3"/>
      <sheetName val="Diagram 4"/>
      <sheetName val="Diagram 5"/>
      <sheetName val="Grafisk illustration"/>
      <sheetName val="Utfall 2023"/>
      <sheetName val="Råvatten &amp; produktion"/>
      <sheetName val="Vattendistribution"/>
      <sheetName val="§6"/>
      <sheetName val="Avlopp"/>
      <sheetName val="SUA Avfall "/>
      <sheetName val="Generalplan"/>
      <sheetName val="Öppna dagvattenlösningar"/>
      <sheetName val="Exploatering"/>
      <sheetName val="KUNDAN Övriga"/>
      <sheetName val="Tekniskt vatten"/>
      <sheetName val="IT Övriga"/>
      <sheetName val="Skyfall"/>
      <sheetName val="Totalt - Inv nom 2023 VA"/>
      <sheetName val="Genomförda ändringar"/>
      <sheetName val="Att kolla upp"/>
      <sheetName val="Projektbudget"/>
      <sheetName val="Prognos 2024-framåt"/>
    </sheetNames>
    <sheetDataSet>
      <sheetData sheetId="0"/>
      <sheetData sheetId="1">
        <row r="3">
          <cell r="F3">
            <v>290150000</v>
          </cell>
          <cell r="H3">
            <v>147412306</v>
          </cell>
          <cell r="I3">
            <v>111750000</v>
          </cell>
          <cell r="J3">
            <v>117270000</v>
          </cell>
          <cell r="K3">
            <v>156090000</v>
          </cell>
        </row>
        <row r="4">
          <cell r="F4">
            <v>69000000</v>
          </cell>
          <cell r="H4">
            <v>211500000</v>
          </cell>
          <cell r="I4">
            <v>221006000</v>
          </cell>
          <cell r="J4">
            <v>230431000</v>
          </cell>
          <cell r="K4">
            <v>178806000</v>
          </cell>
        </row>
        <row r="5">
          <cell r="F5">
            <v>238500000</v>
          </cell>
          <cell r="H5">
            <v>277680700</v>
          </cell>
          <cell r="I5">
            <v>253354850</v>
          </cell>
          <cell r="J5">
            <v>201488900</v>
          </cell>
          <cell r="K5">
            <v>184934700</v>
          </cell>
        </row>
        <row r="6">
          <cell r="F6">
            <v>126650000</v>
          </cell>
          <cell r="G6">
            <v>176250000</v>
          </cell>
          <cell r="H6">
            <v>184769000</v>
          </cell>
          <cell r="I6">
            <v>221827000</v>
          </cell>
          <cell r="J6">
            <v>234463000</v>
          </cell>
          <cell r="K6">
            <v>296249000</v>
          </cell>
        </row>
        <row r="7">
          <cell r="H7">
            <v>330030700</v>
          </cell>
          <cell r="I7">
            <v>344704850</v>
          </cell>
          <cell r="J7">
            <v>370938900</v>
          </cell>
          <cell r="K7">
            <v>275934700</v>
          </cell>
        </row>
        <row r="8">
          <cell r="H8">
            <v>195500000</v>
          </cell>
          <cell r="I8">
            <v>230000000</v>
          </cell>
          <cell r="J8">
            <v>221400000</v>
          </cell>
          <cell r="K8">
            <v>242700000</v>
          </cell>
        </row>
        <row r="11">
          <cell r="C11">
            <v>805642</v>
          </cell>
          <cell r="D11">
            <v>37000000</v>
          </cell>
          <cell r="F11">
            <v>0</v>
          </cell>
          <cell r="G11">
            <v>0</v>
          </cell>
        </row>
        <row r="12">
          <cell r="C12"/>
          <cell r="D12">
            <v>500000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22139170</v>
          </cell>
          <cell r="D13">
            <v>20500000</v>
          </cell>
          <cell r="E13">
            <v>20439374.569999989</v>
          </cell>
          <cell r="F13">
            <v>15400000</v>
          </cell>
          <cell r="G13">
            <v>20400000</v>
          </cell>
          <cell r="H13">
            <v>20400000</v>
          </cell>
          <cell r="I13">
            <v>20400000</v>
          </cell>
          <cell r="J13">
            <v>20400000</v>
          </cell>
          <cell r="K13">
            <v>20400000</v>
          </cell>
        </row>
        <row r="14">
          <cell r="C14"/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-10817904</v>
          </cell>
          <cell r="D15">
            <v>500000</v>
          </cell>
          <cell r="E15">
            <v>500000</v>
          </cell>
          <cell r="F15">
            <v>500000</v>
          </cell>
          <cell r="G15">
            <v>500000</v>
          </cell>
          <cell r="H15">
            <v>500000</v>
          </cell>
          <cell r="I15">
            <v>500000</v>
          </cell>
          <cell r="J15">
            <v>500000</v>
          </cell>
          <cell r="K15">
            <v>500000</v>
          </cell>
        </row>
        <row r="16">
          <cell r="C16"/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32268910</v>
          </cell>
          <cell r="D17">
            <v>8000000</v>
          </cell>
          <cell r="E17">
            <v>47938729.75999999</v>
          </cell>
          <cell r="F17">
            <v>36900000</v>
          </cell>
          <cell r="G17">
            <v>64000000</v>
          </cell>
          <cell r="H17">
            <v>126500000</v>
          </cell>
          <cell r="I17">
            <v>100000000</v>
          </cell>
          <cell r="J17">
            <v>80000000</v>
          </cell>
          <cell r="K17">
            <v>80000000</v>
          </cell>
        </row>
        <row r="18">
          <cell r="C18"/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489335</v>
          </cell>
          <cell r="D19">
            <v>12286000</v>
          </cell>
          <cell r="E19">
            <v>18412735.850000001</v>
          </cell>
          <cell r="F19">
            <v>16000000</v>
          </cell>
          <cell r="G19">
            <v>89900000</v>
          </cell>
          <cell r="H19">
            <v>80000000</v>
          </cell>
          <cell r="I19">
            <v>75000000</v>
          </cell>
          <cell r="J19">
            <v>165000000</v>
          </cell>
          <cell r="K19">
            <v>165000000</v>
          </cell>
        </row>
        <row r="20">
          <cell r="C20"/>
          <cell r="D20"/>
          <cell r="E20"/>
          <cell r="F20"/>
          <cell r="G20"/>
          <cell r="H20"/>
        </row>
        <row r="21">
          <cell r="C21"/>
          <cell r="D21">
            <v>0</v>
          </cell>
          <cell r="E21">
            <v>4719704.9300000025</v>
          </cell>
          <cell r="F21">
            <v>25000000</v>
          </cell>
          <cell r="G21">
            <v>55000000</v>
          </cell>
          <cell r="H21">
            <v>66000000</v>
          </cell>
          <cell r="I21">
            <v>64000000</v>
          </cell>
          <cell r="J21">
            <v>64000000</v>
          </cell>
          <cell r="K21">
            <v>64000000</v>
          </cell>
        </row>
        <row r="22">
          <cell r="C22"/>
          <cell r="D22"/>
          <cell r="E22"/>
          <cell r="F22"/>
          <cell r="G22"/>
          <cell r="H22"/>
        </row>
        <row r="50">
          <cell r="C50">
            <v>3269664</v>
          </cell>
          <cell r="D50">
            <v>4500000</v>
          </cell>
          <cell r="E50">
            <v>2917795.0500000007</v>
          </cell>
          <cell r="F50">
            <v>25500000</v>
          </cell>
          <cell r="G50">
            <v>12000000</v>
          </cell>
          <cell r="H50">
            <v>16000000</v>
          </cell>
          <cell r="I50">
            <v>8000000</v>
          </cell>
          <cell r="J50">
            <v>4000000</v>
          </cell>
          <cell r="K50">
            <v>4000000</v>
          </cell>
        </row>
        <row r="51">
          <cell r="C51">
            <v>197750</v>
          </cell>
          <cell r="D51">
            <v>500000</v>
          </cell>
          <cell r="E51">
            <v>0</v>
          </cell>
          <cell r="F51">
            <v>1300000</v>
          </cell>
          <cell r="G51">
            <v>1000000</v>
          </cell>
          <cell r="H51">
            <v>1000000</v>
          </cell>
          <cell r="I51">
            <v>1000000</v>
          </cell>
          <cell r="J51">
            <v>600000</v>
          </cell>
          <cell r="K51">
            <v>600000</v>
          </cell>
        </row>
        <row r="52">
          <cell r="D52">
            <v>2000000</v>
          </cell>
          <cell r="E52">
            <v>2100330.0099999998</v>
          </cell>
          <cell r="F52">
            <v>8000000</v>
          </cell>
          <cell r="G52">
            <v>3000000</v>
          </cell>
          <cell r="H52">
            <v>3000000</v>
          </cell>
          <cell r="I52">
            <v>2000000</v>
          </cell>
          <cell r="J52">
            <v>2000000</v>
          </cell>
          <cell r="K52">
            <v>2000000</v>
          </cell>
        </row>
        <row r="53">
          <cell r="D53">
            <v>1000000</v>
          </cell>
          <cell r="E53">
            <v>75483.5</v>
          </cell>
          <cell r="F53">
            <v>1000000</v>
          </cell>
          <cell r="G53">
            <v>1000000</v>
          </cell>
          <cell r="H53">
            <v>1000000</v>
          </cell>
          <cell r="I53">
            <v>500000</v>
          </cell>
          <cell r="J53">
            <v>500000</v>
          </cell>
          <cell r="K53">
            <v>500000</v>
          </cell>
        </row>
        <row r="54">
          <cell r="D54">
            <v>0</v>
          </cell>
          <cell r="E54">
            <v>0</v>
          </cell>
          <cell r="F54">
            <v>11000000</v>
          </cell>
          <cell r="G54">
            <v>32500000</v>
          </cell>
          <cell r="H54">
            <v>85000000</v>
          </cell>
          <cell r="I54">
            <v>33000000</v>
          </cell>
          <cell r="J54">
            <v>6000000</v>
          </cell>
          <cell r="K54">
            <v>2500000</v>
          </cell>
        </row>
        <row r="55">
          <cell r="D55">
            <v>0</v>
          </cell>
          <cell r="E55">
            <v>0</v>
          </cell>
          <cell r="F55">
            <v>-1100000</v>
          </cell>
          <cell r="G55">
            <v>0</v>
          </cell>
        </row>
      </sheetData>
      <sheetData sheetId="2">
        <row r="42">
          <cell r="J42">
            <v>244966757</v>
          </cell>
          <cell r="K42">
            <v>184720056</v>
          </cell>
          <cell r="L42">
            <v>87342306</v>
          </cell>
          <cell r="M42">
            <v>0</v>
          </cell>
          <cell r="N42">
            <v>0</v>
          </cell>
          <cell r="O42">
            <v>0</v>
          </cell>
        </row>
        <row r="62">
          <cell r="J62">
            <v>0</v>
          </cell>
          <cell r="K62">
            <v>987000</v>
          </cell>
          <cell r="L62">
            <v>4450000</v>
          </cell>
          <cell r="M62">
            <v>4450000</v>
          </cell>
          <cell r="N62">
            <v>4470000</v>
          </cell>
          <cell r="O62">
            <v>7390000</v>
          </cell>
        </row>
        <row r="64">
          <cell r="J64">
            <v>0</v>
          </cell>
          <cell r="K64">
            <v>3075000</v>
          </cell>
          <cell r="L64">
            <v>4220000</v>
          </cell>
          <cell r="M64">
            <v>8300000</v>
          </cell>
          <cell r="N64">
            <v>8300000</v>
          </cell>
          <cell r="O64">
            <v>11500000</v>
          </cell>
        </row>
        <row r="87">
          <cell r="J87">
            <v>39040000</v>
          </cell>
          <cell r="K87">
            <v>43000000</v>
          </cell>
          <cell r="L87">
            <v>45000000</v>
          </cell>
          <cell r="M87">
            <v>51404000</v>
          </cell>
          <cell r="N87">
            <v>60000000</v>
          </cell>
          <cell r="O87">
            <v>75884000</v>
          </cell>
        </row>
        <row r="146">
          <cell r="J146">
            <v>5000000</v>
          </cell>
          <cell r="K146">
            <v>38500000</v>
          </cell>
          <cell r="L146">
            <v>60500000</v>
          </cell>
          <cell r="M146">
            <v>75500000</v>
          </cell>
          <cell r="N146">
            <v>60000000</v>
          </cell>
          <cell r="O146">
            <v>30000000</v>
          </cell>
        </row>
        <row r="228">
          <cell r="J228">
            <v>7500000</v>
          </cell>
          <cell r="K228">
            <v>7500000</v>
          </cell>
          <cell r="M228">
            <v>140000000</v>
          </cell>
          <cell r="N228">
            <v>140000000</v>
          </cell>
          <cell r="O228">
            <v>65000000</v>
          </cell>
          <cell r="P228">
            <v>80000000</v>
          </cell>
        </row>
        <row r="285">
          <cell r="J285">
            <v>49500000</v>
          </cell>
          <cell r="K285">
            <v>60000000</v>
          </cell>
          <cell r="L285">
            <v>60000000</v>
          </cell>
          <cell r="M285">
            <v>70000000</v>
          </cell>
          <cell r="N285">
            <v>100900000</v>
          </cell>
          <cell r="O285">
            <v>133000000</v>
          </cell>
        </row>
        <row r="388">
          <cell r="J388">
            <v>0</v>
          </cell>
          <cell r="K388">
            <v>16000000</v>
          </cell>
          <cell r="L388">
            <v>30000000</v>
          </cell>
          <cell r="M388">
            <v>30000000</v>
          </cell>
          <cell r="N388">
            <v>30000000</v>
          </cell>
          <cell r="O388">
            <v>30000000</v>
          </cell>
        </row>
        <row r="390">
          <cell r="J390">
            <v>15000000</v>
          </cell>
          <cell r="K390">
            <v>20000000</v>
          </cell>
          <cell r="L390">
            <v>30000000</v>
          </cell>
          <cell r="M390">
            <v>30000000</v>
          </cell>
          <cell r="N390">
            <v>30000000</v>
          </cell>
          <cell r="O390">
            <v>30000000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I11">
            <v>3500000</v>
          </cell>
          <cell r="J11">
            <v>7000000</v>
          </cell>
          <cell r="K11">
            <v>35000000</v>
          </cell>
          <cell r="L11">
            <v>5000000</v>
          </cell>
          <cell r="M11"/>
          <cell r="N11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2CCF-45C7-47BE-8CEF-F61261383B6C}">
  <dimension ref="A2:R104"/>
  <sheetViews>
    <sheetView tabSelected="1" topLeftCell="A6" zoomScaleNormal="100" workbookViewId="0">
      <pane ySplit="4" topLeftCell="A10" activePane="bottomLeft" state="frozen"/>
      <selection activeCell="A6" sqref="A6"/>
      <selection pane="bottomLeft" activeCell="A9" sqref="A9"/>
    </sheetView>
  </sheetViews>
  <sheetFormatPr defaultRowHeight="15" x14ac:dyDescent="0.25"/>
  <cols>
    <col min="1" max="1" width="24.7109375" customWidth="1"/>
    <col min="2" max="2" width="18.42578125" bestFit="1" customWidth="1"/>
    <col min="3" max="3" width="18.140625" customWidth="1"/>
    <col min="4" max="4" width="2.7109375" customWidth="1"/>
    <col min="5" max="5" width="20.42578125" bestFit="1" customWidth="1"/>
    <col min="6" max="6" width="18" customWidth="1"/>
    <col min="7" max="7" width="20.42578125" bestFit="1" customWidth="1"/>
    <col min="8" max="8" width="2.7109375" customWidth="1"/>
    <col min="9" max="13" width="18.140625" customWidth="1"/>
    <col min="14" max="14" width="14.28515625" bestFit="1" customWidth="1"/>
    <col min="15" max="15" width="10.5703125" bestFit="1" customWidth="1"/>
    <col min="16" max="16" width="12.42578125" customWidth="1"/>
    <col min="18" max="18" width="27.42578125" bestFit="1" customWidth="1"/>
  </cols>
  <sheetData>
    <row r="2" spans="1:18" x14ac:dyDescent="0.25">
      <c r="P2" s="8" t="s">
        <v>0</v>
      </c>
      <c r="R2" s="1" t="s">
        <v>1</v>
      </c>
    </row>
    <row r="3" spans="1:18" ht="18.75" x14ac:dyDescent="0.3">
      <c r="A3" s="10" t="s">
        <v>2</v>
      </c>
      <c r="P3" s="5" t="s">
        <v>3</v>
      </c>
      <c r="R3" s="2" t="s">
        <v>4</v>
      </c>
    </row>
    <row r="4" spans="1:18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P4" s="7" t="s">
        <v>5</v>
      </c>
      <c r="R4" s="3" t="s">
        <v>6</v>
      </c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P5" s="9" t="s">
        <v>7</v>
      </c>
      <c r="R5" s="4" t="s">
        <v>8</v>
      </c>
    </row>
    <row r="6" spans="1:18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P6" s="6" t="s">
        <v>9</v>
      </c>
    </row>
    <row r="7" spans="1:18" x14ac:dyDescent="0.25">
      <c r="A7" s="12" t="s">
        <v>36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P7" s="3" t="s">
        <v>6</v>
      </c>
    </row>
    <row r="8" spans="1:18" ht="24.75" x14ac:dyDescent="0.25">
      <c r="B8" s="12"/>
      <c r="C8" s="39" t="s">
        <v>10</v>
      </c>
      <c r="D8" s="28"/>
      <c r="E8" s="62" t="s">
        <v>11</v>
      </c>
      <c r="F8" s="63"/>
      <c r="G8" s="64"/>
      <c r="H8" s="32"/>
      <c r="I8" s="65" t="s">
        <v>12</v>
      </c>
      <c r="J8" s="66"/>
      <c r="K8" s="66"/>
      <c r="L8" s="66"/>
      <c r="M8" s="67"/>
    </row>
    <row r="9" spans="1:18" ht="90" customHeight="1" x14ac:dyDescent="0.25">
      <c r="A9" s="11"/>
      <c r="B9" s="13" t="s">
        <v>47</v>
      </c>
      <c r="C9" s="47" t="s">
        <v>13</v>
      </c>
      <c r="D9" s="48"/>
      <c r="E9" s="49" t="s">
        <v>14</v>
      </c>
      <c r="F9" s="50" t="s">
        <v>15</v>
      </c>
      <c r="G9" s="51" t="s">
        <v>16</v>
      </c>
      <c r="H9" s="52"/>
      <c r="I9" s="53" t="s">
        <v>17</v>
      </c>
      <c r="J9" s="54" t="s">
        <v>18</v>
      </c>
      <c r="K9" s="55" t="s">
        <v>19</v>
      </c>
      <c r="L9" s="54" t="s">
        <v>20</v>
      </c>
      <c r="M9" s="56" t="s">
        <v>21</v>
      </c>
    </row>
    <row r="10" spans="1:18" ht="90" customHeight="1" x14ac:dyDescent="0.25">
      <c r="A10" s="11"/>
      <c r="B10" s="11"/>
      <c r="C10" s="14" t="s">
        <v>22</v>
      </c>
      <c r="D10" s="29"/>
      <c r="E10" s="68" t="s">
        <v>23</v>
      </c>
      <c r="F10" s="69"/>
      <c r="G10" s="70"/>
      <c r="H10" s="33"/>
      <c r="I10" s="68" t="s">
        <v>24</v>
      </c>
      <c r="J10" s="69"/>
      <c r="K10" s="69"/>
      <c r="L10" s="69"/>
      <c r="M10" s="70"/>
    </row>
    <row r="11" spans="1:18" x14ac:dyDescent="0.25">
      <c r="A11" s="15" t="s">
        <v>30</v>
      </c>
      <c r="B11" s="36"/>
      <c r="C11" s="16"/>
      <c r="D11" s="30"/>
      <c r="E11" s="17"/>
      <c r="F11" s="18"/>
      <c r="G11" s="19"/>
      <c r="H11" s="34"/>
      <c r="I11" s="17"/>
      <c r="J11" s="18"/>
      <c r="K11" s="20"/>
      <c r="L11" s="18"/>
      <c r="M11" s="19"/>
    </row>
    <row r="12" spans="1:18" x14ac:dyDescent="0.25">
      <c r="A12" s="21" t="s">
        <v>25</v>
      </c>
      <c r="B12" s="37">
        <f>N63</f>
        <v>802454.36199999996</v>
      </c>
      <c r="C12" s="16" t="s">
        <v>0</v>
      </c>
      <c r="D12" s="30"/>
      <c r="E12" s="17" t="s">
        <v>1</v>
      </c>
      <c r="F12" s="22" t="s">
        <v>1</v>
      </c>
      <c r="G12" s="19" t="s">
        <v>1</v>
      </c>
      <c r="H12" s="34"/>
      <c r="I12" s="17" t="s">
        <v>1</v>
      </c>
      <c r="J12" s="22" t="s">
        <v>1</v>
      </c>
      <c r="K12" s="20" t="s">
        <v>6</v>
      </c>
      <c r="L12" s="22" t="s">
        <v>4</v>
      </c>
      <c r="M12" s="19" t="s">
        <v>4</v>
      </c>
    </row>
    <row r="13" spans="1:18" x14ac:dyDescent="0.25">
      <c r="A13" s="21" t="s">
        <v>26</v>
      </c>
      <c r="B13" s="37">
        <f>N64</f>
        <v>972218</v>
      </c>
      <c r="C13" s="16" t="s">
        <v>0</v>
      </c>
      <c r="D13" s="30"/>
      <c r="E13" s="17" t="s">
        <v>4</v>
      </c>
      <c r="F13" s="22" t="s">
        <v>4</v>
      </c>
      <c r="G13" s="19" t="s">
        <v>1</v>
      </c>
      <c r="H13" s="34"/>
      <c r="I13" s="17" t="s">
        <v>4</v>
      </c>
      <c r="J13" s="22" t="s">
        <v>4</v>
      </c>
      <c r="K13" s="20" t="s">
        <v>6</v>
      </c>
      <c r="L13" s="22" t="s">
        <v>4</v>
      </c>
      <c r="M13" s="19" t="s">
        <v>4</v>
      </c>
    </row>
    <row r="14" spans="1:18" x14ac:dyDescent="0.25">
      <c r="A14" s="21"/>
      <c r="B14" s="37"/>
      <c r="C14" s="16"/>
      <c r="D14" s="30"/>
      <c r="E14" s="17"/>
      <c r="F14" s="22"/>
      <c r="G14" s="19"/>
      <c r="H14" s="34"/>
      <c r="I14" s="17"/>
      <c r="J14" s="22"/>
      <c r="K14" s="20"/>
      <c r="L14" s="22"/>
      <c r="M14" s="19"/>
    </row>
    <row r="15" spans="1:18" x14ac:dyDescent="0.25">
      <c r="A15" s="21" t="s">
        <v>39</v>
      </c>
      <c r="B15" s="37">
        <f>N66</f>
        <v>272062.36200000002</v>
      </c>
      <c r="C15" s="16" t="s">
        <v>0</v>
      </c>
      <c r="D15" s="30"/>
      <c r="E15" s="17" t="s">
        <v>6</v>
      </c>
      <c r="F15" s="22" t="s">
        <v>6</v>
      </c>
      <c r="G15" s="19" t="s">
        <v>1</v>
      </c>
      <c r="H15" s="34"/>
      <c r="I15" s="17" t="s">
        <v>1</v>
      </c>
      <c r="J15" s="22" t="s">
        <v>1</v>
      </c>
      <c r="K15" s="20" t="s">
        <v>6</v>
      </c>
      <c r="L15" s="22" t="s">
        <v>6</v>
      </c>
      <c r="M15" s="19" t="s">
        <v>4</v>
      </c>
    </row>
    <row r="16" spans="1:18" x14ac:dyDescent="0.25">
      <c r="A16" s="21" t="s">
        <v>40</v>
      </c>
      <c r="B16" s="37">
        <f t="shared" ref="B16:B17" si="0">N67</f>
        <v>21747</v>
      </c>
      <c r="C16" s="16" t="s">
        <v>0</v>
      </c>
      <c r="D16" s="30"/>
      <c r="E16" s="17" t="s">
        <v>6</v>
      </c>
      <c r="F16" s="22" t="s">
        <v>4</v>
      </c>
      <c r="G16" s="19" t="s">
        <v>1</v>
      </c>
      <c r="H16" s="34"/>
      <c r="I16" s="17" t="s">
        <v>1</v>
      </c>
      <c r="J16" s="22" t="s">
        <v>1</v>
      </c>
      <c r="K16" s="20" t="s">
        <v>6</v>
      </c>
      <c r="L16" s="22" t="s">
        <v>6</v>
      </c>
      <c r="M16" s="19" t="s">
        <v>4</v>
      </c>
    </row>
    <row r="17" spans="1:13" x14ac:dyDescent="0.25">
      <c r="A17" s="21" t="s">
        <v>41</v>
      </c>
      <c r="B17" s="37">
        <f t="shared" si="0"/>
        <v>35395</v>
      </c>
      <c r="C17" s="16" t="s">
        <v>0</v>
      </c>
      <c r="D17" s="30"/>
      <c r="E17" s="17" t="s">
        <v>6</v>
      </c>
      <c r="F17" s="22" t="s">
        <v>6</v>
      </c>
      <c r="G17" s="19" t="s">
        <v>1</v>
      </c>
      <c r="H17" s="34"/>
      <c r="I17" s="17" t="s">
        <v>1</v>
      </c>
      <c r="J17" s="22" t="s">
        <v>1</v>
      </c>
      <c r="K17" s="20" t="s">
        <v>6</v>
      </c>
      <c r="L17" s="22" t="s">
        <v>6</v>
      </c>
      <c r="M17" s="19" t="s">
        <v>4</v>
      </c>
    </row>
    <row r="18" spans="1:13" x14ac:dyDescent="0.25">
      <c r="A18" s="21"/>
      <c r="B18" s="37"/>
      <c r="C18" s="16"/>
      <c r="D18" s="30"/>
      <c r="E18" s="17"/>
      <c r="F18" s="22"/>
      <c r="G18" s="19"/>
      <c r="H18" s="34"/>
      <c r="I18" s="17"/>
      <c r="J18" s="22"/>
      <c r="K18" s="20"/>
      <c r="L18" s="22"/>
      <c r="M18" s="19"/>
    </row>
    <row r="19" spans="1:13" x14ac:dyDescent="0.25">
      <c r="A19" s="15" t="s">
        <v>31</v>
      </c>
      <c r="B19" s="36"/>
      <c r="C19" s="16"/>
      <c r="D19" s="30"/>
      <c r="E19" s="17"/>
      <c r="F19" s="22"/>
      <c r="G19" s="19"/>
      <c r="H19" s="34"/>
      <c r="I19" s="17"/>
      <c r="J19" s="22"/>
      <c r="K19" s="20"/>
      <c r="L19" s="22"/>
      <c r="M19" s="19"/>
    </row>
    <row r="20" spans="1:13" x14ac:dyDescent="0.25">
      <c r="A20" s="21" t="s">
        <v>25</v>
      </c>
      <c r="B20" s="37">
        <f>N71</f>
        <v>1143609.1499999999</v>
      </c>
      <c r="C20" s="16" t="s">
        <v>3</v>
      </c>
      <c r="D20" s="30"/>
      <c r="E20" s="17" t="s">
        <v>4</v>
      </c>
      <c r="F20" s="22" t="s">
        <v>1</v>
      </c>
      <c r="G20" s="19" t="s">
        <v>1</v>
      </c>
      <c r="H20" s="34"/>
      <c r="I20" s="17" t="s">
        <v>1</v>
      </c>
      <c r="J20" s="22" t="s">
        <v>4</v>
      </c>
      <c r="K20" s="20" t="s">
        <v>6</v>
      </c>
      <c r="L20" s="22" t="s">
        <v>4</v>
      </c>
      <c r="M20" s="19" t="s">
        <v>4</v>
      </c>
    </row>
    <row r="21" spans="1:13" x14ac:dyDescent="0.25">
      <c r="A21" s="21" t="s">
        <v>26</v>
      </c>
      <c r="B21" s="37">
        <f>N72</f>
        <v>1113558</v>
      </c>
      <c r="C21" s="16" t="s">
        <v>3</v>
      </c>
      <c r="D21" s="30"/>
      <c r="E21" s="17" t="s">
        <v>4</v>
      </c>
      <c r="F21" s="22" t="s">
        <v>1</v>
      </c>
      <c r="G21" s="19" t="s">
        <v>1</v>
      </c>
      <c r="H21" s="34"/>
      <c r="I21" s="17" t="s">
        <v>1</v>
      </c>
      <c r="J21" s="22" t="s">
        <v>4</v>
      </c>
      <c r="K21" s="20" t="s">
        <v>6</v>
      </c>
      <c r="L21" s="22" t="s">
        <v>6</v>
      </c>
      <c r="M21" s="19" t="s">
        <v>4</v>
      </c>
    </row>
    <row r="22" spans="1:13" x14ac:dyDescent="0.25">
      <c r="A22" s="21"/>
      <c r="B22" s="37"/>
      <c r="C22" s="16"/>
      <c r="D22" s="30"/>
      <c r="E22" s="17"/>
      <c r="F22" s="22"/>
      <c r="G22" s="19"/>
      <c r="H22" s="34"/>
      <c r="I22" s="17"/>
      <c r="J22" s="22"/>
      <c r="K22" s="20"/>
      <c r="L22" s="22"/>
      <c r="M22" s="19"/>
    </row>
    <row r="23" spans="1:13" x14ac:dyDescent="0.25">
      <c r="A23" s="21" t="s">
        <v>38</v>
      </c>
      <c r="B23" s="37">
        <f>N74</f>
        <v>264500</v>
      </c>
      <c r="C23" s="16" t="s">
        <v>0</v>
      </c>
      <c r="D23" s="30"/>
      <c r="E23" s="17" t="s">
        <v>4</v>
      </c>
      <c r="F23" s="22" t="s">
        <v>4</v>
      </c>
      <c r="G23" s="19" t="s">
        <v>1</v>
      </c>
      <c r="H23" s="34"/>
      <c r="I23" s="17" t="s">
        <v>1</v>
      </c>
      <c r="J23" s="22" t="s">
        <v>1</v>
      </c>
      <c r="K23" s="20" t="s">
        <v>6</v>
      </c>
      <c r="L23" s="22" t="s">
        <v>6</v>
      </c>
      <c r="M23" s="19" t="s">
        <v>6</v>
      </c>
    </row>
    <row r="24" spans="1:13" x14ac:dyDescent="0.25">
      <c r="A24" s="21" t="s">
        <v>42</v>
      </c>
      <c r="B24" s="37">
        <f>N75</f>
        <v>275288</v>
      </c>
      <c r="C24" s="16" t="s">
        <v>3</v>
      </c>
      <c r="D24" s="30"/>
      <c r="E24" s="17" t="s">
        <v>6</v>
      </c>
      <c r="F24" s="22" t="s">
        <v>6</v>
      </c>
      <c r="G24" s="19" t="s">
        <v>1</v>
      </c>
      <c r="H24" s="34"/>
      <c r="I24" s="17" t="s">
        <v>4</v>
      </c>
      <c r="J24" s="22" t="s">
        <v>4</v>
      </c>
      <c r="K24" s="20" t="s">
        <v>6</v>
      </c>
      <c r="L24" s="22" t="s">
        <v>6</v>
      </c>
      <c r="M24" s="19" t="s">
        <v>4</v>
      </c>
    </row>
    <row r="25" spans="1:13" x14ac:dyDescent="0.25">
      <c r="A25" s="21"/>
      <c r="B25" s="37"/>
      <c r="C25" s="16"/>
      <c r="D25" s="30"/>
      <c r="E25" s="17"/>
      <c r="F25" s="22"/>
      <c r="G25" s="19"/>
      <c r="H25" s="34"/>
      <c r="I25" s="17"/>
      <c r="J25" s="22"/>
      <c r="K25" s="20"/>
      <c r="L25" s="22"/>
      <c r="M25" s="19"/>
    </row>
    <row r="26" spans="1:13" x14ac:dyDescent="0.25">
      <c r="A26" s="15" t="s">
        <v>32</v>
      </c>
      <c r="B26" s="36"/>
      <c r="C26" s="16"/>
      <c r="D26" s="30"/>
      <c r="E26" s="17"/>
      <c r="F26" s="22"/>
      <c r="G26" s="19"/>
      <c r="H26" s="34"/>
      <c r="I26" s="17"/>
      <c r="J26" s="22"/>
      <c r="K26" s="20"/>
      <c r="L26" s="22"/>
      <c r="M26" s="19"/>
    </row>
    <row r="27" spans="1:13" x14ac:dyDescent="0.25">
      <c r="A27" s="21" t="s">
        <v>25</v>
      </c>
      <c r="B27" s="37">
        <f>N78</f>
        <v>1586609.15</v>
      </c>
      <c r="C27" s="16" t="s">
        <v>3</v>
      </c>
      <c r="D27" s="30"/>
      <c r="E27" s="17" t="s">
        <v>1</v>
      </c>
      <c r="F27" s="22" t="s">
        <v>1</v>
      </c>
      <c r="G27" s="19" t="s">
        <v>1</v>
      </c>
      <c r="H27" s="34"/>
      <c r="I27" s="17" t="s">
        <v>4</v>
      </c>
      <c r="J27" s="22" t="s">
        <v>1</v>
      </c>
      <c r="K27" s="20" t="s">
        <v>6</v>
      </c>
      <c r="L27" s="22" t="s">
        <v>4</v>
      </c>
      <c r="M27" s="19" t="s">
        <v>4</v>
      </c>
    </row>
    <row r="28" spans="1:13" x14ac:dyDescent="0.25">
      <c r="A28" s="21" t="s">
        <v>26</v>
      </c>
      <c r="B28" s="37">
        <f>N79</f>
        <v>1013100</v>
      </c>
      <c r="C28" s="16" t="s">
        <v>0</v>
      </c>
      <c r="D28" s="30"/>
      <c r="E28" s="17" t="s">
        <v>1</v>
      </c>
      <c r="F28" s="22" t="s">
        <v>1</v>
      </c>
      <c r="G28" s="19" t="s">
        <v>1</v>
      </c>
      <c r="H28" s="34"/>
      <c r="I28" s="17" t="s">
        <v>4</v>
      </c>
      <c r="J28" s="22" t="s">
        <v>1</v>
      </c>
      <c r="K28" s="20" t="s">
        <v>6</v>
      </c>
      <c r="L28" s="22" t="s">
        <v>6</v>
      </c>
      <c r="M28" s="19" t="s">
        <v>4</v>
      </c>
    </row>
    <row r="29" spans="1:13" x14ac:dyDescent="0.25">
      <c r="A29" s="21"/>
      <c r="B29" s="37"/>
      <c r="C29" s="16"/>
      <c r="D29" s="30"/>
      <c r="E29" s="17"/>
      <c r="F29" s="22"/>
      <c r="G29" s="19"/>
      <c r="H29" s="34"/>
      <c r="I29" s="17"/>
      <c r="J29" s="22"/>
      <c r="K29" s="20"/>
      <c r="L29" s="22"/>
      <c r="M29" s="19"/>
    </row>
    <row r="30" spans="1:13" x14ac:dyDescent="0.25">
      <c r="A30" s="21" t="s">
        <v>43</v>
      </c>
      <c r="B30" s="37">
        <f>N81</f>
        <v>432500</v>
      </c>
      <c r="C30" s="16" t="s">
        <v>0</v>
      </c>
      <c r="D30" s="30"/>
      <c r="E30" s="17" t="s">
        <v>1</v>
      </c>
      <c r="F30" s="22" t="s">
        <v>1</v>
      </c>
      <c r="G30" s="19" t="s">
        <v>1</v>
      </c>
      <c r="H30" s="34"/>
      <c r="I30" s="17" t="s">
        <v>1</v>
      </c>
      <c r="J30" s="22" t="s">
        <v>1</v>
      </c>
      <c r="K30" s="20" t="s">
        <v>6</v>
      </c>
      <c r="L30" s="22" t="s">
        <v>6</v>
      </c>
      <c r="M30" s="19" t="s">
        <v>4</v>
      </c>
    </row>
    <row r="31" spans="1:13" x14ac:dyDescent="0.25">
      <c r="A31" s="21" t="s">
        <v>44</v>
      </c>
      <c r="B31" s="37">
        <f>N82</f>
        <v>423900</v>
      </c>
      <c r="C31" s="16" t="s">
        <v>3</v>
      </c>
      <c r="D31" s="30"/>
      <c r="E31" s="17" t="s">
        <v>1</v>
      </c>
      <c r="F31" s="22" t="s">
        <v>1</v>
      </c>
      <c r="G31" s="19" t="s">
        <v>1</v>
      </c>
      <c r="H31" s="34"/>
      <c r="I31" s="17" t="s">
        <v>4</v>
      </c>
      <c r="J31" s="22" t="s">
        <v>4</v>
      </c>
      <c r="K31" s="20" t="s">
        <v>6</v>
      </c>
      <c r="L31" s="22" t="s">
        <v>6</v>
      </c>
      <c r="M31" s="19" t="s">
        <v>4</v>
      </c>
    </row>
    <row r="32" spans="1:13" x14ac:dyDescent="0.25">
      <c r="A32" s="11"/>
      <c r="B32" s="38"/>
      <c r="C32" s="16"/>
      <c r="D32" s="30"/>
      <c r="E32" s="17"/>
      <c r="F32" s="22"/>
      <c r="G32" s="19"/>
      <c r="H32" s="34"/>
      <c r="I32" s="17"/>
      <c r="J32" s="22"/>
      <c r="K32" s="20"/>
      <c r="L32" s="22"/>
      <c r="M32" s="19"/>
    </row>
    <row r="33" spans="1:13" x14ac:dyDescent="0.25">
      <c r="A33" s="15" t="s">
        <v>33</v>
      </c>
      <c r="B33" s="36"/>
      <c r="C33" s="16"/>
      <c r="D33" s="30"/>
      <c r="E33" s="17"/>
      <c r="F33" s="22"/>
      <c r="G33" s="19"/>
      <c r="H33" s="34"/>
      <c r="I33" s="17"/>
      <c r="J33" s="22"/>
      <c r="K33" s="20"/>
      <c r="L33" s="22"/>
      <c r="M33" s="19"/>
    </row>
    <row r="34" spans="1:13" x14ac:dyDescent="0.25">
      <c r="A34" s="21" t="s">
        <v>25</v>
      </c>
      <c r="B34" s="37">
        <f>N85</f>
        <v>1442900</v>
      </c>
      <c r="C34" s="16" t="s">
        <v>3</v>
      </c>
      <c r="D34" s="30"/>
      <c r="E34" s="17" t="s">
        <v>1</v>
      </c>
      <c r="F34" s="22" t="s">
        <v>1</v>
      </c>
      <c r="G34" s="19" t="s">
        <v>1</v>
      </c>
      <c r="H34" s="34"/>
      <c r="I34" s="17" t="s">
        <v>4</v>
      </c>
      <c r="J34" s="22" t="s">
        <v>4</v>
      </c>
      <c r="K34" s="20" t="s">
        <v>4</v>
      </c>
      <c r="L34" s="22" t="s">
        <v>4</v>
      </c>
      <c r="M34" s="19" t="s">
        <v>4</v>
      </c>
    </row>
    <row r="35" spans="1:13" x14ac:dyDescent="0.25">
      <c r="A35" s="21" t="s">
        <v>26</v>
      </c>
      <c r="B35" s="37">
        <f>N86</f>
        <v>0</v>
      </c>
      <c r="C35" s="16" t="s">
        <v>6</v>
      </c>
      <c r="D35" s="30"/>
      <c r="E35" s="17" t="s">
        <v>6</v>
      </c>
      <c r="F35" s="22" t="s">
        <v>6</v>
      </c>
      <c r="G35" s="19" t="s">
        <v>6</v>
      </c>
      <c r="H35" s="34"/>
      <c r="I35" s="17" t="s">
        <v>6</v>
      </c>
      <c r="J35" s="22" t="s">
        <v>6</v>
      </c>
      <c r="K35" s="20" t="s">
        <v>6</v>
      </c>
      <c r="L35" s="22" t="s">
        <v>6</v>
      </c>
      <c r="M35" s="19" t="s">
        <v>6</v>
      </c>
    </row>
    <row r="36" spans="1:13" x14ac:dyDescent="0.25">
      <c r="A36" s="21"/>
      <c r="B36" s="37"/>
      <c r="C36" s="16"/>
      <c r="D36" s="30"/>
      <c r="E36" s="17"/>
      <c r="F36" s="22"/>
      <c r="G36" s="19"/>
      <c r="H36" s="34"/>
      <c r="I36" s="17"/>
      <c r="J36" s="22"/>
      <c r="K36" s="20"/>
      <c r="L36" s="22"/>
      <c r="M36" s="19"/>
    </row>
    <row r="37" spans="1:13" x14ac:dyDescent="0.25">
      <c r="A37" s="21" t="s">
        <v>45</v>
      </c>
      <c r="B37" s="37">
        <f>N88</f>
        <v>140000</v>
      </c>
      <c r="C37" s="16" t="s">
        <v>0</v>
      </c>
      <c r="D37" s="30"/>
      <c r="E37" s="17" t="s">
        <v>1</v>
      </c>
      <c r="F37" s="22" t="s">
        <v>1</v>
      </c>
      <c r="G37" s="19" t="s">
        <v>1</v>
      </c>
      <c r="H37" s="34"/>
      <c r="I37" s="17" t="s">
        <v>4</v>
      </c>
      <c r="J37" s="22" t="s">
        <v>4</v>
      </c>
      <c r="K37" s="20" t="s">
        <v>4</v>
      </c>
      <c r="L37" s="22" t="s">
        <v>6</v>
      </c>
      <c r="M37" s="19" t="s">
        <v>6</v>
      </c>
    </row>
    <row r="38" spans="1:13" x14ac:dyDescent="0.25">
      <c r="A38" s="21" t="s">
        <v>46</v>
      </c>
      <c r="B38" s="37">
        <f>N89</f>
        <v>136000</v>
      </c>
      <c r="C38" s="16" t="s">
        <v>0</v>
      </c>
      <c r="D38" s="30"/>
      <c r="E38" s="17" t="s">
        <v>1</v>
      </c>
      <c r="F38" s="22" t="s">
        <v>1</v>
      </c>
      <c r="G38" s="19" t="s">
        <v>1</v>
      </c>
      <c r="H38" s="34"/>
      <c r="I38" s="17" t="s">
        <v>4</v>
      </c>
      <c r="J38" s="22" t="s">
        <v>4</v>
      </c>
      <c r="K38" s="20" t="s">
        <v>4</v>
      </c>
      <c r="L38" s="22" t="s">
        <v>6</v>
      </c>
      <c r="M38" s="19" t="s">
        <v>4</v>
      </c>
    </row>
    <row r="39" spans="1:13" x14ac:dyDescent="0.25">
      <c r="A39" s="21"/>
      <c r="B39" s="37"/>
      <c r="C39" s="16"/>
      <c r="D39" s="30"/>
      <c r="E39" s="17"/>
      <c r="F39" s="22"/>
      <c r="G39" s="19"/>
      <c r="H39" s="34"/>
      <c r="I39" s="17"/>
      <c r="J39" s="22"/>
      <c r="K39" s="20"/>
      <c r="L39" s="22"/>
      <c r="M39" s="19"/>
    </row>
    <row r="40" spans="1:13" x14ac:dyDescent="0.25">
      <c r="A40" s="15" t="s">
        <v>34</v>
      </c>
      <c r="B40" s="37"/>
      <c r="C40" s="16"/>
      <c r="D40" s="30"/>
      <c r="E40" s="17"/>
      <c r="F40" s="22"/>
      <c r="G40" s="19"/>
      <c r="H40" s="34"/>
      <c r="I40" s="17"/>
      <c r="J40" s="22"/>
      <c r="K40" s="20"/>
      <c r="L40" s="22"/>
      <c r="M40" s="19"/>
    </row>
    <row r="41" spans="1:13" x14ac:dyDescent="0.25">
      <c r="A41" s="21" t="s">
        <v>25</v>
      </c>
      <c r="B41" s="37">
        <f>N92</f>
        <v>215000</v>
      </c>
      <c r="C41" s="16" t="s">
        <v>0</v>
      </c>
      <c r="D41" s="30"/>
      <c r="E41" s="17" t="s">
        <v>1</v>
      </c>
      <c r="F41" s="22" t="s">
        <v>1</v>
      </c>
      <c r="G41" s="19" t="s">
        <v>1</v>
      </c>
      <c r="H41" s="34"/>
      <c r="I41" s="17" t="s">
        <v>1</v>
      </c>
      <c r="J41" s="22" t="s">
        <v>4</v>
      </c>
      <c r="K41" s="20" t="s">
        <v>6</v>
      </c>
      <c r="L41" s="22" t="s">
        <v>4</v>
      </c>
      <c r="M41" s="19" t="s">
        <v>4</v>
      </c>
    </row>
    <row r="42" spans="1:13" x14ac:dyDescent="0.25">
      <c r="A42" s="21" t="s">
        <v>26</v>
      </c>
      <c r="B42" s="37">
        <f>N93</f>
        <v>7700</v>
      </c>
      <c r="C42" s="16" t="s">
        <v>0</v>
      </c>
      <c r="D42" s="30"/>
      <c r="E42" s="17" t="s">
        <v>1</v>
      </c>
      <c r="F42" s="22" t="s">
        <v>1</v>
      </c>
      <c r="G42" s="19" t="s">
        <v>1</v>
      </c>
      <c r="H42" s="34"/>
      <c r="I42" s="17" t="s">
        <v>4</v>
      </c>
      <c r="J42" s="22" t="s">
        <v>4</v>
      </c>
      <c r="K42" s="20" t="s">
        <v>6</v>
      </c>
      <c r="L42" s="22" t="s">
        <v>6</v>
      </c>
      <c r="M42" s="19" t="s">
        <v>6</v>
      </c>
    </row>
    <row r="43" spans="1:13" x14ac:dyDescent="0.25">
      <c r="A43" s="21"/>
      <c r="B43" s="37"/>
      <c r="C43" s="16"/>
      <c r="D43" s="30"/>
      <c r="E43" s="17"/>
      <c r="F43" s="22"/>
      <c r="G43" s="19"/>
      <c r="H43" s="34"/>
      <c r="I43" s="17"/>
      <c r="J43" s="22"/>
      <c r="K43" s="20"/>
      <c r="L43" s="22"/>
      <c r="M43" s="19"/>
    </row>
    <row r="44" spans="1:13" x14ac:dyDescent="0.25">
      <c r="A44" s="21" t="s">
        <v>37</v>
      </c>
      <c r="B44" s="37">
        <f>N95</f>
        <v>47000</v>
      </c>
      <c r="C44" s="16" t="s">
        <v>0</v>
      </c>
      <c r="D44" s="30"/>
      <c r="E44" s="17" t="s">
        <v>1</v>
      </c>
      <c r="F44" s="22" t="s">
        <v>1</v>
      </c>
      <c r="G44" s="19" t="s">
        <v>1</v>
      </c>
      <c r="H44" s="34"/>
      <c r="I44" s="17" t="s">
        <v>1</v>
      </c>
      <c r="J44" s="22" t="s">
        <v>4</v>
      </c>
      <c r="K44" s="20" t="s">
        <v>6</v>
      </c>
      <c r="L44" s="22" t="s">
        <v>6</v>
      </c>
      <c r="M44" s="19" t="s">
        <v>4</v>
      </c>
    </row>
    <row r="45" spans="1:13" x14ac:dyDescent="0.25">
      <c r="A45" s="11"/>
      <c r="B45" s="38"/>
      <c r="C45" s="23"/>
      <c r="D45" s="31"/>
      <c r="E45" s="24"/>
      <c r="F45" s="25"/>
      <c r="G45" s="26"/>
      <c r="H45" s="35"/>
      <c r="I45" s="24"/>
      <c r="J45" s="25"/>
      <c r="K45" s="27"/>
      <c r="L45" s="25"/>
      <c r="M45" s="26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9" spans="1:14" ht="24.75" customHeight="1" x14ac:dyDescent="0.25"/>
    <row r="56" spans="1:14" hidden="1" x14ac:dyDescent="0.25"/>
    <row r="57" spans="1:14" hidden="1" x14ac:dyDescent="0.25">
      <c r="A57" s="6"/>
      <c r="B57" s="6">
        <v>2021</v>
      </c>
      <c r="C57" s="6">
        <v>2022</v>
      </c>
      <c r="D57" s="6"/>
      <c r="E57" s="6">
        <v>2023</v>
      </c>
      <c r="F57" s="6">
        <v>2024</v>
      </c>
      <c r="G57" s="6">
        <v>2025</v>
      </c>
      <c r="H57" s="6"/>
      <c r="I57" s="6">
        <v>2026</v>
      </c>
      <c r="J57" s="6">
        <v>2027</v>
      </c>
      <c r="K57" s="6">
        <v>2028</v>
      </c>
      <c r="L57" s="6">
        <v>2029</v>
      </c>
      <c r="M57" s="6" t="s">
        <v>27</v>
      </c>
      <c r="N57" s="6"/>
    </row>
    <row r="58" spans="1:14" hidden="1" x14ac:dyDescent="0.25">
      <c r="A58" s="6" t="s">
        <v>28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idden="1" x14ac:dyDescent="0.25">
      <c r="A59" s="6" t="s">
        <v>29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idden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idden="1" x14ac:dyDescent="0.25">
      <c r="A61" s="6"/>
      <c r="B61" s="40"/>
      <c r="C61" s="40"/>
      <c r="D61" s="6"/>
      <c r="E61" s="6"/>
      <c r="F61" s="6"/>
      <c r="G61" s="6"/>
      <c r="H61" s="6"/>
      <c r="I61" s="6"/>
      <c r="J61" s="6"/>
      <c r="K61" s="6"/>
      <c r="L61" s="6"/>
      <c r="M61" s="6"/>
      <c r="N61" s="6">
        <v>1000</v>
      </c>
    </row>
    <row r="62" spans="1:14" hidden="1" x14ac:dyDescent="0.25">
      <c r="A62" s="15" t="s">
        <v>30</v>
      </c>
      <c r="B62" s="41"/>
      <c r="C62" s="41"/>
    </row>
    <row r="63" spans="1:14" hidden="1" x14ac:dyDescent="0.25">
      <c r="A63" s="21" t="s">
        <v>25</v>
      </c>
      <c r="B63" s="41">
        <f>'[1]Totalt - Inv nom 2024 VA'!$C$3</f>
        <v>110245551</v>
      </c>
      <c r="C63" s="41">
        <f>'[1]Totalt - Inv nom 2024 VA'!$D$3</f>
        <v>74000000</v>
      </c>
      <c r="D63" s="41"/>
      <c r="E63" s="41">
        <f>'[1]Totalt - Inv nom 2024 VA'!$E$3</f>
        <v>186680591.0700002</v>
      </c>
      <c r="F63" s="41">
        <f>'[2]Totalt - Inv nom 2024 VA'!$F$3</f>
        <v>290150000</v>
      </c>
      <c r="G63" s="41">
        <f>'[1]Totalt - Inv nom 2024 VA'!$G$3</f>
        <v>269932056</v>
      </c>
      <c r="I63" s="41">
        <f>'[2]Totalt - Inv nom 2024 VA'!H3</f>
        <v>147412306</v>
      </c>
      <c r="J63" s="41">
        <f>'[2]Totalt - Inv nom 2024 VA'!I3</f>
        <v>111750000</v>
      </c>
      <c r="K63" s="41">
        <f>'[2]Totalt - Inv nom 2024 VA'!J3</f>
        <v>117270000</v>
      </c>
      <c r="L63" s="41">
        <f>'[2]Totalt - Inv nom 2024 VA'!K3</f>
        <v>156090000</v>
      </c>
      <c r="M63" s="41">
        <f>G63+I63+J63+K63+L63</f>
        <v>802454362</v>
      </c>
      <c r="N63" s="41">
        <f>M63/$N$61</f>
        <v>802454.36199999996</v>
      </c>
    </row>
    <row r="64" spans="1:14" hidden="1" x14ac:dyDescent="0.25">
      <c r="A64" s="21" t="s">
        <v>26</v>
      </c>
      <c r="B64" s="41">
        <f>'[1]Totalt - Inv nom 2024 VA'!$C$4</f>
        <v>11035622</v>
      </c>
      <c r="C64" s="41">
        <f>'[1]Totalt - Inv nom 2024 VA'!$D$4</f>
        <v>17200000</v>
      </c>
      <c r="D64" s="41"/>
      <c r="E64" s="41">
        <f>'[1]Totalt - Inv nom 2024 VA'!$E$4</f>
        <v>15020722.749999993</v>
      </c>
      <c r="F64" s="41">
        <f>'[2]Totalt - Inv nom 2024 VA'!$F$4</f>
        <v>69000000</v>
      </c>
      <c r="G64" s="41">
        <f>'[1]Totalt - Inv nom 2024 VA'!$G$4</f>
        <v>130475000</v>
      </c>
      <c r="I64" s="41">
        <f>'[2]Totalt - Inv nom 2024 VA'!H4</f>
        <v>211500000</v>
      </c>
      <c r="J64" s="41">
        <f>'[2]Totalt - Inv nom 2024 VA'!I4</f>
        <v>221006000</v>
      </c>
      <c r="K64" s="41">
        <f>'[2]Totalt - Inv nom 2024 VA'!J4</f>
        <v>230431000</v>
      </c>
      <c r="L64" s="41">
        <f>'[2]Totalt - Inv nom 2024 VA'!K4</f>
        <v>178806000</v>
      </c>
      <c r="M64" s="41">
        <f t="shared" ref="M64:M68" si="1">G64+I64+J64+K64+L64</f>
        <v>972218000</v>
      </c>
      <c r="N64" s="41">
        <f>M64/$N$61</f>
        <v>972218</v>
      </c>
    </row>
    <row r="65" spans="1:14" hidden="1" x14ac:dyDescent="0.25">
      <c r="A65" s="21"/>
      <c r="B65" s="41"/>
      <c r="C65" s="41"/>
      <c r="D65" s="41"/>
      <c r="E65" s="41"/>
      <c r="F65" s="41"/>
      <c r="G65" s="41"/>
      <c r="I65" s="41"/>
      <c r="J65" s="41"/>
      <c r="K65" s="41"/>
      <c r="L65" s="41"/>
      <c r="M65" s="41"/>
      <c r="N65" s="41"/>
    </row>
    <row r="66" spans="1:14" hidden="1" x14ac:dyDescent="0.25">
      <c r="A66" s="21" t="s">
        <v>39</v>
      </c>
      <c r="B66" s="41"/>
      <c r="C66" s="41"/>
      <c r="D66" s="41"/>
      <c r="E66" s="41"/>
      <c r="F66" s="41">
        <f>'[2]Redovisning - total'!J42</f>
        <v>244966757</v>
      </c>
      <c r="G66" s="41">
        <f>'[2]Redovisning - total'!K42</f>
        <v>184720056</v>
      </c>
      <c r="I66" s="41">
        <f>'[2]Redovisning - total'!L42</f>
        <v>87342306</v>
      </c>
      <c r="J66" s="41">
        <f>'[2]Redovisning - total'!M42</f>
        <v>0</v>
      </c>
      <c r="K66" s="41">
        <f>'[2]Redovisning - total'!N42</f>
        <v>0</v>
      </c>
      <c r="L66" s="41">
        <f>'[2]Redovisning - total'!O42</f>
        <v>0</v>
      </c>
      <c r="M66" s="41">
        <f t="shared" si="1"/>
        <v>272062362</v>
      </c>
      <c r="N66" s="41">
        <f t="shared" ref="N66:N68" si="2">M66/$N$61</f>
        <v>272062.36200000002</v>
      </c>
    </row>
    <row r="67" spans="1:14" hidden="1" x14ac:dyDescent="0.25">
      <c r="A67" s="21" t="s">
        <v>40</v>
      </c>
      <c r="B67" s="41"/>
      <c r="C67" s="41"/>
      <c r="D67" s="41"/>
      <c r="E67" s="41"/>
      <c r="F67" s="41">
        <f>'[2]Redovisning - total'!J62</f>
        <v>0</v>
      </c>
      <c r="G67" s="41">
        <f>'[2]Redovisning - total'!K62</f>
        <v>987000</v>
      </c>
      <c r="I67" s="41">
        <f>'[2]Redovisning - total'!L62</f>
        <v>4450000</v>
      </c>
      <c r="J67" s="41">
        <f>'[2]Redovisning - total'!M62</f>
        <v>4450000</v>
      </c>
      <c r="K67" s="41">
        <f>'[2]Redovisning - total'!N62</f>
        <v>4470000</v>
      </c>
      <c r="L67" s="41">
        <f>'[2]Redovisning - total'!O62</f>
        <v>7390000</v>
      </c>
      <c r="M67" s="41">
        <f t="shared" si="1"/>
        <v>21747000</v>
      </c>
      <c r="N67" s="41">
        <f t="shared" si="2"/>
        <v>21747</v>
      </c>
    </row>
    <row r="68" spans="1:14" hidden="1" x14ac:dyDescent="0.25">
      <c r="A68" s="21" t="s">
        <v>41</v>
      </c>
      <c r="B68" s="41"/>
      <c r="C68" s="41"/>
      <c r="D68" s="41"/>
      <c r="E68" s="41"/>
      <c r="F68" s="41">
        <f>'[2]Redovisning - total'!J64</f>
        <v>0</v>
      </c>
      <c r="G68" s="41">
        <f>'[2]Redovisning - total'!K64</f>
        <v>3075000</v>
      </c>
      <c r="I68" s="41">
        <f>'[2]Redovisning - total'!L64</f>
        <v>4220000</v>
      </c>
      <c r="J68" s="41">
        <f>'[2]Redovisning - total'!M64</f>
        <v>8300000</v>
      </c>
      <c r="K68" s="41">
        <f>'[2]Redovisning - total'!N64</f>
        <v>8300000</v>
      </c>
      <c r="L68" s="41">
        <f>'[2]Redovisning - total'!O64</f>
        <v>11500000</v>
      </c>
      <c r="M68" s="41">
        <f t="shared" si="1"/>
        <v>35395000</v>
      </c>
      <c r="N68" s="41">
        <f t="shared" si="2"/>
        <v>35395</v>
      </c>
    </row>
    <row r="69" spans="1:14" hidden="1" x14ac:dyDescent="0.25">
      <c r="A69" s="21"/>
      <c r="B69" s="41"/>
      <c r="C69" s="41"/>
      <c r="D69" s="41"/>
      <c r="E69" s="41"/>
      <c r="F69" s="41"/>
      <c r="G69" s="41"/>
      <c r="N69" s="41"/>
    </row>
    <row r="70" spans="1:14" hidden="1" x14ac:dyDescent="0.25">
      <c r="A70" s="15" t="s">
        <v>31</v>
      </c>
      <c r="B70" s="41"/>
      <c r="C70" s="41"/>
      <c r="D70" s="41"/>
      <c r="E70" s="41"/>
      <c r="F70" s="41"/>
      <c r="G70" s="41"/>
      <c r="N70" s="41"/>
    </row>
    <row r="71" spans="1:14" hidden="1" x14ac:dyDescent="0.25">
      <c r="A71" s="21" t="s">
        <v>25</v>
      </c>
      <c r="B71" s="41">
        <f>'[1]Totalt - Inv nom 2024 VA'!$C$5</f>
        <v>76847800</v>
      </c>
      <c r="C71" s="41">
        <f>'[1]Totalt - Inv nom 2024 VA'!$D$5</f>
        <v>104500000</v>
      </c>
      <c r="D71" s="41"/>
      <c r="E71" s="41">
        <f>'[1]Totalt - Inv nom 2024 VA'!$E$5</f>
        <v>212476524.86999986</v>
      </c>
      <c r="F71" s="41">
        <f>'[2]Totalt - Inv nom 2024 VA'!$F$5</f>
        <v>238500000</v>
      </c>
      <c r="G71" s="41">
        <f>'[1]Totalt - Inv nom 2024 VA'!$G$5</f>
        <v>226150000</v>
      </c>
      <c r="I71" s="41">
        <f>'[2]Totalt - Inv nom 2024 VA'!H5</f>
        <v>277680700</v>
      </c>
      <c r="J71" s="41">
        <f>'[2]Totalt - Inv nom 2024 VA'!I5</f>
        <v>253354850</v>
      </c>
      <c r="K71" s="41">
        <f>'[2]Totalt - Inv nom 2024 VA'!J5</f>
        <v>201488900</v>
      </c>
      <c r="L71" s="41">
        <f>'[2]Totalt - Inv nom 2024 VA'!K5</f>
        <v>184934700</v>
      </c>
      <c r="M71" s="41">
        <f>G71+I71+J71+K71+L71</f>
        <v>1143609150</v>
      </c>
      <c r="N71" s="41">
        <f>M71/$N$61</f>
        <v>1143609.1499999999</v>
      </c>
    </row>
    <row r="72" spans="1:14" hidden="1" x14ac:dyDescent="0.25">
      <c r="A72" s="21" t="s">
        <v>26</v>
      </c>
      <c r="B72" s="41">
        <f>'[1]Totalt - Inv nom 2024 VA'!$C$6</f>
        <v>124748255</v>
      </c>
      <c r="C72" s="41">
        <f>'[1]Totalt - Inv nom 2024 VA'!$D$6</f>
        <v>67625000</v>
      </c>
      <c r="D72" s="41"/>
      <c r="E72" s="41">
        <f>'[1]Totalt - Inv nom 2024 VA'!$E$6</f>
        <v>160852481.42999995</v>
      </c>
      <c r="F72" s="41">
        <f>'[2]Totalt - Inv nom 2024 VA'!$F$6</f>
        <v>126650000</v>
      </c>
      <c r="G72" s="41">
        <f>'[2]Totalt - Inv nom 2024 VA'!$G$6</f>
        <v>176250000</v>
      </c>
      <c r="I72" s="41">
        <f>'[2]Totalt - Inv nom 2024 VA'!H6</f>
        <v>184769000</v>
      </c>
      <c r="J72" s="41">
        <f>'[2]Totalt - Inv nom 2024 VA'!I6</f>
        <v>221827000</v>
      </c>
      <c r="K72" s="41">
        <f>'[2]Totalt - Inv nom 2024 VA'!J6</f>
        <v>234463000</v>
      </c>
      <c r="L72" s="41">
        <f>'[2]Totalt - Inv nom 2024 VA'!K6</f>
        <v>296249000</v>
      </c>
      <c r="M72" s="41">
        <f t="shared" ref="M72:M75" si="3">G72+I72+J72+K72+L72</f>
        <v>1113558000</v>
      </c>
      <c r="N72" s="41">
        <f>M72/$N$61</f>
        <v>1113558</v>
      </c>
    </row>
    <row r="73" spans="1:14" hidden="1" x14ac:dyDescent="0.25">
      <c r="A73" s="21"/>
      <c r="B73" s="41"/>
      <c r="C73" s="41"/>
      <c r="D73" s="41"/>
      <c r="E73" s="41"/>
      <c r="F73" s="41"/>
      <c r="G73" s="41"/>
      <c r="I73" s="41"/>
      <c r="J73" s="41"/>
      <c r="K73" s="41"/>
      <c r="L73" s="41"/>
      <c r="M73" s="41"/>
      <c r="N73" s="41"/>
    </row>
    <row r="74" spans="1:14" hidden="1" x14ac:dyDescent="0.25">
      <c r="A74" s="21" t="s">
        <v>38</v>
      </c>
      <c r="B74" s="41"/>
      <c r="C74" s="41"/>
      <c r="D74" s="41"/>
      <c r="E74" s="41"/>
      <c r="F74" s="41">
        <f>'[2]Redovisning - total'!J146</f>
        <v>5000000</v>
      </c>
      <c r="G74" s="41">
        <f>'[2]Redovisning - total'!K146</f>
        <v>38500000</v>
      </c>
      <c r="I74" s="41">
        <f>'[2]Redovisning - total'!L146</f>
        <v>60500000</v>
      </c>
      <c r="J74" s="41">
        <f>'[2]Redovisning - total'!M146</f>
        <v>75500000</v>
      </c>
      <c r="K74" s="41">
        <f>'[2]Redovisning - total'!N146</f>
        <v>60000000</v>
      </c>
      <c r="L74" s="41">
        <f>'[2]Redovisning - total'!O146</f>
        <v>30000000</v>
      </c>
      <c r="M74" s="41">
        <f t="shared" si="3"/>
        <v>264500000</v>
      </c>
      <c r="N74" s="41">
        <f>M74/$N$61</f>
        <v>264500</v>
      </c>
    </row>
    <row r="75" spans="1:14" hidden="1" x14ac:dyDescent="0.25">
      <c r="A75" s="21" t="s">
        <v>42</v>
      </c>
      <c r="B75" s="41"/>
      <c r="C75" s="41"/>
      <c r="D75" s="41"/>
      <c r="E75" s="41"/>
      <c r="F75" s="41">
        <f>'[2]Redovisning - total'!J87</f>
        <v>39040000</v>
      </c>
      <c r="G75" s="41">
        <f>'[2]Redovisning - total'!K87</f>
        <v>43000000</v>
      </c>
      <c r="I75" s="41">
        <f>'[2]Redovisning - total'!L87</f>
        <v>45000000</v>
      </c>
      <c r="J75" s="41">
        <f>'[2]Redovisning - total'!M87</f>
        <v>51404000</v>
      </c>
      <c r="K75" s="41">
        <f>'[2]Redovisning - total'!N87</f>
        <v>60000000</v>
      </c>
      <c r="L75" s="41">
        <f>'[2]Redovisning - total'!O87</f>
        <v>75884000</v>
      </c>
      <c r="M75" s="41">
        <f t="shared" si="3"/>
        <v>275288000</v>
      </c>
      <c r="N75" s="41">
        <f>M75/$N$61</f>
        <v>275288</v>
      </c>
    </row>
    <row r="76" spans="1:14" hidden="1" x14ac:dyDescent="0.25">
      <c r="A76" s="11"/>
      <c r="B76" s="41"/>
      <c r="C76" s="41"/>
      <c r="D76" s="41"/>
      <c r="E76" s="41"/>
      <c r="F76" s="41"/>
      <c r="G76" s="41"/>
      <c r="N76" s="41"/>
    </row>
    <row r="77" spans="1:14" hidden="1" x14ac:dyDescent="0.25">
      <c r="A77" s="15" t="s">
        <v>32</v>
      </c>
      <c r="B77" s="41"/>
      <c r="C77" s="41"/>
      <c r="D77" s="41"/>
      <c r="E77" s="41"/>
      <c r="F77" s="41"/>
      <c r="G77" s="41"/>
      <c r="N77" s="41"/>
    </row>
    <row r="78" spans="1:14" hidden="1" x14ac:dyDescent="0.25">
      <c r="A78" s="21" t="s">
        <v>25</v>
      </c>
      <c r="B78" s="41">
        <f>'[1]Totalt - Inv nom 2024 VA'!$C$7</f>
        <v>225465373</v>
      </c>
      <c r="C78" s="41">
        <f>'[1]Totalt - Inv nom 2024 VA'!$D$7</f>
        <v>233800000</v>
      </c>
      <c r="D78" s="41"/>
      <c r="E78" s="41">
        <f>'[1]Totalt - Inv nom 2024 VA'!$E$7</f>
        <v>192222852.89999971</v>
      </c>
      <c r="F78" s="41">
        <v>303250000</v>
      </c>
      <c r="G78" s="41">
        <f>'[1]Totalt - Inv nom 2024 VA'!$G$7</f>
        <v>265000000</v>
      </c>
      <c r="I78" s="41">
        <f>'[2]Totalt - Inv nom 2024 VA'!H7</f>
        <v>330030700</v>
      </c>
      <c r="J78" s="41">
        <f>'[2]Totalt - Inv nom 2024 VA'!I7</f>
        <v>344704850</v>
      </c>
      <c r="K78" s="41">
        <f>'[2]Totalt - Inv nom 2024 VA'!J7</f>
        <v>370938900</v>
      </c>
      <c r="L78" s="41">
        <f>'[2]Totalt - Inv nom 2024 VA'!K7</f>
        <v>275934700</v>
      </c>
      <c r="M78" s="41">
        <f t="shared" ref="M78:M79" si="4">G78+I78+J78+K78+L78</f>
        <v>1586609150</v>
      </c>
      <c r="N78" s="41">
        <f>M78/$N$61</f>
        <v>1586609.15</v>
      </c>
    </row>
    <row r="79" spans="1:14" hidden="1" x14ac:dyDescent="0.25">
      <c r="A79" s="21" t="s">
        <v>26</v>
      </c>
      <c r="B79" s="41">
        <f>'[1]Totalt - Inv nom 2024 VA'!$C$8</f>
        <v>26326643</v>
      </c>
      <c r="C79" s="41">
        <f>'[1]Totalt - Inv nom 2024 VA'!$D$8</f>
        <v>25500000</v>
      </c>
      <c r="D79" s="41"/>
      <c r="E79" s="41">
        <f>'[1]Totalt - Inv nom 2024 VA'!$E$8</f>
        <v>68597476.209999993</v>
      </c>
      <c r="F79" s="41">
        <v>117700000</v>
      </c>
      <c r="G79" s="41">
        <f>'[1]Totalt - Inv nom 2024 VA'!$G$8</f>
        <v>123500000</v>
      </c>
      <c r="I79" s="41">
        <f>'[2]Totalt - Inv nom 2024 VA'!H8</f>
        <v>195500000</v>
      </c>
      <c r="J79" s="41">
        <f>'[2]Totalt - Inv nom 2024 VA'!I8</f>
        <v>230000000</v>
      </c>
      <c r="K79" s="41">
        <f>'[2]Totalt - Inv nom 2024 VA'!J8</f>
        <v>221400000</v>
      </c>
      <c r="L79" s="41">
        <f>'[2]Totalt - Inv nom 2024 VA'!K8</f>
        <v>242700000</v>
      </c>
      <c r="M79" s="41">
        <f t="shared" si="4"/>
        <v>1013100000</v>
      </c>
      <c r="N79" s="41">
        <f>M79/$N$61</f>
        <v>1013100</v>
      </c>
    </row>
    <row r="80" spans="1:14" hidden="1" x14ac:dyDescent="0.25">
      <c r="A80" s="21"/>
      <c r="B80" s="41"/>
      <c r="C80" s="41"/>
      <c r="D80" s="41"/>
      <c r="E80" s="41"/>
      <c r="F80" s="41"/>
      <c r="G80" s="41"/>
      <c r="I80" s="41"/>
      <c r="J80" s="41"/>
      <c r="K80" s="41"/>
      <c r="L80" s="41"/>
      <c r="M80" s="41"/>
      <c r="N80" s="41"/>
    </row>
    <row r="81" spans="1:14" hidden="1" x14ac:dyDescent="0.25">
      <c r="A81" s="21" t="s">
        <v>43</v>
      </c>
      <c r="B81" s="41"/>
      <c r="C81" s="41"/>
      <c r="D81" s="41"/>
      <c r="E81" s="41"/>
      <c r="F81" s="41">
        <f>'[2]Redovisning - total'!J228</f>
        <v>7500000</v>
      </c>
      <c r="G81" s="41">
        <f>'[2]Redovisning - total'!K228</f>
        <v>7500000</v>
      </c>
      <c r="I81" s="41">
        <f>'[2]Redovisning - total'!M228</f>
        <v>140000000</v>
      </c>
      <c r="J81" s="41">
        <f>'[2]Redovisning - total'!N228</f>
        <v>140000000</v>
      </c>
      <c r="K81" s="41">
        <f>'[2]Redovisning - total'!O228</f>
        <v>65000000</v>
      </c>
      <c r="L81" s="41">
        <f>'[2]Redovisning - total'!P228</f>
        <v>80000000</v>
      </c>
      <c r="M81" s="41">
        <f>G81+I81+J81+K81+L81</f>
        <v>432500000</v>
      </c>
      <c r="N81" s="41">
        <f>M81/$N$61</f>
        <v>432500</v>
      </c>
    </row>
    <row r="82" spans="1:14" hidden="1" x14ac:dyDescent="0.25">
      <c r="A82" s="21" t="s">
        <v>44</v>
      </c>
      <c r="B82" s="41"/>
      <c r="C82" s="41"/>
      <c r="D82" s="41"/>
      <c r="E82" s="41"/>
      <c r="F82" s="41">
        <f>'[2]Redovisning - total'!J285</f>
        <v>49500000</v>
      </c>
      <c r="G82" s="41">
        <f>'[2]Redovisning - total'!K285</f>
        <v>60000000</v>
      </c>
      <c r="H82" s="41"/>
      <c r="I82" s="41">
        <f>'[2]Redovisning - total'!L285</f>
        <v>60000000</v>
      </c>
      <c r="J82" s="41">
        <f>'[2]Redovisning - total'!M285</f>
        <v>70000000</v>
      </c>
      <c r="K82" s="41">
        <f>'[2]Redovisning - total'!N285</f>
        <v>100900000</v>
      </c>
      <c r="L82" s="41">
        <f>'[2]Redovisning - total'!O285</f>
        <v>133000000</v>
      </c>
      <c r="M82" s="41">
        <f>G82+I82+J82+K82+L82</f>
        <v>423900000</v>
      </c>
      <c r="N82" s="41">
        <f>M82/$N$61</f>
        <v>423900</v>
      </c>
    </row>
    <row r="83" spans="1:14" hidden="1" x14ac:dyDescent="0.25">
      <c r="A83" s="21"/>
      <c r="B83" s="41"/>
      <c r="C83" s="41"/>
      <c r="D83" s="41"/>
      <c r="E83" s="41"/>
      <c r="F83" s="41"/>
      <c r="G83" s="41"/>
      <c r="N83" s="41"/>
    </row>
    <row r="84" spans="1:14" hidden="1" x14ac:dyDescent="0.25">
      <c r="A84" s="15" t="s">
        <v>33</v>
      </c>
      <c r="B84" s="41"/>
      <c r="C84" s="41"/>
      <c r="D84" s="41"/>
      <c r="E84" s="41"/>
      <c r="F84" s="41"/>
      <c r="G84" s="41"/>
      <c r="N84" s="41"/>
    </row>
    <row r="85" spans="1:14" hidden="1" x14ac:dyDescent="0.25">
      <c r="A85" s="21" t="s">
        <v>25</v>
      </c>
      <c r="B85" s="41">
        <f>'[2]Totalt - Inv nom 2024 VA'!C11+'[2]Totalt - Inv nom 2024 VA'!C13+'[2]Totalt - Inv nom 2024 VA'!C15+'[2]Totalt - Inv nom 2024 VA'!C17+'[2]Totalt - Inv nom 2024 VA'!C19+'[2]Totalt - Inv nom 2024 VA'!C21</f>
        <v>44885153</v>
      </c>
      <c r="C85" s="41">
        <f>'[2]Totalt - Inv nom 2024 VA'!D11+'[2]Totalt - Inv nom 2024 VA'!D13+'[2]Totalt - Inv nom 2024 VA'!D15+'[2]Totalt - Inv nom 2024 VA'!D17+'[2]Totalt - Inv nom 2024 VA'!D19+'[2]Totalt - Inv nom 2024 VA'!D21</f>
        <v>78286000</v>
      </c>
      <c r="D85" s="41"/>
      <c r="E85" s="41">
        <f>'[2]Totalt - Inv nom 2024 VA'!F11+'[2]Totalt - Inv nom 2024 VA'!E13+'[2]Totalt - Inv nom 2024 VA'!E15+'[2]Totalt - Inv nom 2024 VA'!E17+'[2]Totalt - Inv nom 2024 VA'!E19+'[2]Totalt - Inv nom 2024 VA'!E21</f>
        <v>92010545.109999985</v>
      </c>
      <c r="F85" s="41">
        <f>'[2]Totalt - Inv nom 2024 VA'!G11+'[2]Totalt - Inv nom 2024 VA'!F13+'[2]Totalt - Inv nom 2024 VA'!F15+'[2]Totalt - Inv nom 2024 VA'!F17+'[2]Totalt - Inv nom 2024 VA'!F19+'[2]Totalt - Inv nom 2024 VA'!F21</f>
        <v>93800000</v>
      </c>
      <c r="G85" s="41">
        <f>'[2]Totalt - Inv nom 2024 VA'!$G$13+'[2]Totalt - Inv nom 2024 VA'!$G$15+'[2]Totalt - Inv nom 2024 VA'!$G$17+'[2]Totalt - Inv nom 2024 VA'!$G$19+'[2]Totalt - Inv nom 2024 VA'!$G$21</f>
        <v>229800000</v>
      </c>
      <c r="I85" s="41">
        <f>'[2]Totalt - Inv nom 2024 VA'!H13+'[2]Totalt - Inv nom 2024 VA'!H15+'[2]Totalt - Inv nom 2024 VA'!H17+'[2]Totalt - Inv nom 2024 VA'!H19+'[2]Totalt - Inv nom 2024 VA'!H21</f>
        <v>293400000</v>
      </c>
      <c r="J85" s="41">
        <f>'[2]Totalt - Inv nom 2024 VA'!I13+'[2]Totalt - Inv nom 2024 VA'!I15+'[2]Totalt - Inv nom 2024 VA'!I17+'[2]Totalt - Inv nom 2024 VA'!I19+'[2]Totalt - Inv nom 2024 VA'!I21</f>
        <v>259900000</v>
      </c>
      <c r="K85" s="41">
        <f>'[2]Totalt - Inv nom 2024 VA'!J13+'[2]Totalt - Inv nom 2024 VA'!J15+'[2]Totalt - Inv nom 2024 VA'!J17+'[2]Totalt - Inv nom 2024 VA'!J19+'[2]Totalt - Inv nom 2024 VA'!J21</f>
        <v>329900000</v>
      </c>
      <c r="L85" s="41">
        <f>'[2]Totalt - Inv nom 2024 VA'!K13+'[2]Totalt - Inv nom 2024 VA'!K15+'[2]Totalt - Inv nom 2024 VA'!K17+'[2]Totalt - Inv nom 2024 VA'!K19+'[2]Totalt - Inv nom 2024 VA'!K21</f>
        <v>329900000</v>
      </c>
      <c r="M85" s="41">
        <f t="shared" ref="M85:M89" si="5">G85+I85+J85+K85+L85</f>
        <v>1442900000</v>
      </c>
      <c r="N85" s="41">
        <f>M85/$N$61</f>
        <v>1442900</v>
      </c>
    </row>
    <row r="86" spans="1:14" hidden="1" x14ac:dyDescent="0.25">
      <c r="A86" s="21" t="s">
        <v>26</v>
      </c>
      <c r="B86" s="41">
        <f>'[2]Totalt - Inv nom 2024 VA'!C12+'[2]Totalt - Inv nom 2024 VA'!C14+'[2]Totalt - Inv nom 2024 VA'!C16+'[2]Totalt - Inv nom 2024 VA'!C18+'[2]Totalt - Inv nom 2024 VA'!C20+'[2]Totalt - Inv nom 2024 VA'!C22</f>
        <v>0</v>
      </c>
      <c r="C86" s="41">
        <f>'[2]Totalt - Inv nom 2024 VA'!D12+'[2]Totalt - Inv nom 2024 VA'!D14+'[2]Totalt - Inv nom 2024 VA'!D16+'[2]Totalt - Inv nom 2024 VA'!D18+'[2]Totalt - Inv nom 2024 VA'!D20+'[2]Totalt - Inv nom 2024 VA'!D22</f>
        <v>500000</v>
      </c>
      <c r="D86" s="41"/>
      <c r="E86" s="41">
        <f>'[2]Totalt - Inv nom 2024 VA'!E12+'[2]Totalt - Inv nom 2024 VA'!E14+'[2]Totalt - Inv nom 2024 VA'!E16+'[2]Totalt - Inv nom 2024 VA'!E18+'[2]Totalt - Inv nom 2024 VA'!E20+'[2]Totalt - Inv nom 2024 VA'!E22</f>
        <v>0</v>
      </c>
      <c r="F86" s="41">
        <f>'[2]Totalt - Inv nom 2024 VA'!F12+'[2]Totalt - Inv nom 2024 VA'!F14+'[2]Totalt - Inv nom 2024 VA'!F16+'[2]Totalt - Inv nom 2024 VA'!F18+'[2]Totalt - Inv nom 2024 VA'!F20+'[2]Totalt - Inv nom 2024 VA'!F22</f>
        <v>0</v>
      </c>
      <c r="G86" s="41">
        <f>'[2]Totalt - Inv nom 2024 VA'!G12+'[2]Totalt - Inv nom 2024 VA'!G14+'[2]Totalt - Inv nom 2024 VA'!G16+'[2]Totalt - Inv nom 2024 VA'!G18+'[2]Totalt - Inv nom 2024 VA'!G20+'[2]Totalt - Inv nom 2024 VA'!G22</f>
        <v>0</v>
      </c>
      <c r="I86" s="41">
        <f>'[2]Totalt - Inv nom 2024 VA'!$H$14+'[2]Totalt - Inv nom 2024 VA'!$H$16+'[2]Totalt - Inv nom 2024 VA'!$H$18+'[2]Totalt - Inv nom 2024 VA'!$H$20+'[2]Totalt - Inv nom 2024 VA'!$H$22</f>
        <v>0</v>
      </c>
      <c r="J86" s="41">
        <f>'[2]Totalt - Inv nom 2024 VA'!$H$14+'[2]Totalt - Inv nom 2024 VA'!$H$16+'[2]Totalt - Inv nom 2024 VA'!$H$18+'[2]Totalt - Inv nom 2024 VA'!$H$20+'[2]Totalt - Inv nom 2024 VA'!$H$22</f>
        <v>0</v>
      </c>
      <c r="K86" s="41">
        <f>'[2]Totalt - Inv nom 2024 VA'!$H$14+'[2]Totalt - Inv nom 2024 VA'!$H$16+'[2]Totalt - Inv nom 2024 VA'!$H$18+'[2]Totalt - Inv nom 2024 VA'!$H$20+'[2]Totalt - Inv nom 2024 VA'!$H$22</f>
        <v>0</v>
      </c>
      <c r="L86" s="41">
        <f>'[2]Totalt - Inv nom 2024 VA'!$H$14+'[2]Totalt - Inv nom 2024 VA'!$H$16+'[2]Totalt - Inv nom 2024 VA'!$H$18+'[2]Totalt - Inv nom 2024 VA'!$H$20+'[2]Totalt - Inv nom 2024 VA'!$H$22</f>
        <v>0</v>
      </c>
      <c r="M86" s="41">
        <f t="shared" si="5"/>
        <v>0</v>
      </c>
      <c r="N86" s="41">
        <f>M86/$N$61</f>
        <v>0</v>
      </c>
    </row>
    <row r="87" spans="1:14" hidden="1" x14ac:dyDescent="0.25">
      <c r="A87" s="21"/>
      <c r="B87" s="41"/>
      <c r="C87" s="41"/>
      <c r="D87" s="41"/>
      <c r="E87" s="41"/>
      <c r="F87" s="41"/>
      <c r="G87" s="41"/>
      <c r="I87" s="41"/>
      <c r="J87" s="41"/>
      <c r="K87" s="41"/>
      <c r="L87" s="41"/>
      <c r="M87" s="41"/>
      <c r="N87" s="41"/>
    </row>
    <row r="88" spans="1:14" hidden="1" x14ac:dyDescent="0.25">
      <c r="A88" s="21" t="s">
        <v>45</v>
      </c>
      <c r="B88" s="41"/>
      <c r="C88" s="41"/>
      <c r="D88" s="41"/>
      <c r="E88" s="41"/>
      <c r="F88" s="41">
        <f>'[2]Redovisning - total'!J390</f>
        <v>15000000</v>
      </c>
      <c r="G88" s="41">
        <f>'[2]Redovisning - total'!K390</f>
        <v>20000000</v>
      </c>
      <c r="I88" s="41">
        <f>'[2]Redovisning - total'!L390</f>
        <v>30000000</v>
      </c>
      <c r="J88" s="41">
        <f>'[2]Redovisning - total'!M390</f>
        <v>30000000</v>
      </c>
      <c r="K88" s="41">
        <f>'[2]Redovisning - total'!N390</f>
        <v>30000000</v>
      </c>
      <c r="L88" s="41">
        <f>'[2]Redovisning - total'!O390</f>
        <v>30000000</v>
      </c>
      <c r="M88" s="41">
        <f t="shared" si="5"/>
        <v>140000000</v>
      </c>
      <c r="N88" s="41">
        <f>M88/$N$61</f>
        <v>140000</v>
      </c>
    </row>
    <row r="89" spans="1:14" hidden="1" x14ac:dyDescent="0.25">
      <c r="A89" s="21" t="s">
        <v>46</v>
      </c>
      <c r="B89" s="41"/>
      <c r="C89" s="41"/>
      <c r="D89" s="41"/>
      <c r="E89" s="41"/>
      <c r="F89" s="41">
        <f>'[2]Redovisning - total'!J388</f>
        <v>0</v>
      </c>
      <c r="G89" s="41">
        <f>'[2]Redovisning - total'!K388</f>
        <v>16000000</v>
      </c>
      <c r="I89" s="41">
        <f>'[2]Redovisning - total'!L388</f>
        <v>30000000</v>
      </c>
      <c r="J89" s="41">
        <f>'[2]Redovisning - total'!M388</f>
        <v>30000000</v>
      </c>
      <c r="K89" s="41">
        <f>'[2]Redovisning - total'!N388</f>
        <v>30000000</v>
      </c>
      <c r="L89" s="41">
        <f>'[2]Redovisning - total'!O388</f>
        <v>30000000</v>
      </c>
      <c r="M89" s="41">
        <f t="shared" si="5"/>
        <v>136000000</v>
      </c>
      <c r="N89" s="41">
        <f>M89/$N$61</f>
        <v>136000</v>
      </c>
    </row>
    <row r="90" spans="1:14" hidden="1" x14ac:dyDescent="0.25">
      <c r="A90" s="11"/>
      <c r="B90" s="41"/>
      <c r="C90" s="41"/>
      <c r="D90" s="41"/>
      <c r="E90" s="41"/>
      <c r="F90" s="41"/>
      <c r="G90" s="41"/>
      <c r="N90" s="41"/>
    </row>
    <row r="91" spans="1:14" hidden="1" x14ac:dyDescent="0.25">
      <c r="A91" s="15" t="s">
        <v>34</v>
      </c>
      <c r="B91" s="42"/>
      <c r="C91" s="42"/>
      <c r="D91" s="42"/>
      <c r="E91" s="42"/>
      <c r="F91" s="42"/>
      <c r="G91" s="42"/>
      <c r="H91" s="43"/>
      <c r="M91" s="43"/>
      <c r="N91" s="42"/>
    </row>
    <row r="92" spans="1:14" hidden="1" x14ac:dyDescent="0.25">
      <c r="A92" s="21" t="s">
        <v>25</v>
      </c>
      <c r="B92" s="42">
        <f>'[2]Totalt - Inv nom 2024 VA'!$C$50</f>
        <v>3269664</v>
      </c>
      <c r="C92" s="42">
        <f>'[2]Totalt - Inv nom 2024 VA'!D50+'[2]Totalt - Inv nom 2024 VA'!D52+'[2]Totalt - Inv nom 2024 VA'!D54</f>
        <v>6500000</v>
      </c>
      <c r="D92" s="42"/>
      <c r="E92" s="42">
        <f>'[2]Totalt - Inv nom 2024 VA'!E50+'[2]Totalt - Inv nom 2024 VA'!E52+'[2]Totalt - Inv nom 2024 VA'!E54</f>
        <v>5018125.0600000005</v>
      </c>
      <c r="F92" s="42">
        <f>'[2]Totalt - Inv nom 2024 VA'!F50+'[2]Totalt - Inv nom 2024 VA'!F52+'[2]Totalt - Inv nom 2024 VA'!F54</f>
        <v>44500000</v>
      </c>
      <c r="G92" s="42">
        <f>'[2]Totalt - Inv nom 2024 VA'!G50+'[2]Totalt - Inv nom 2024 VA'!G52+'[2]Totalt - Inv nom 2024 VA'!G54</f>
        <v>47500000</v>
      </c>
      <c r="H92" s="43"/>
      <c r="I92" s="41">
        <f>'[2]Totalt - Inv nom 2024 VA'!H50+'[2]Totalt - Inv nom 2024 VA'!H52+'[2]Totalt - Inv nom 2024 VA'!H54</f>
        <v>104000000</v>
      </c>
      <c r="J92" s="41">
        <f>'[2]Totalt - Inv nom 2024 VA'!I50+'[2]Totalt - Inv nom 2024 VA'!I52+'[2]Totalt - Inv nom 2024 VA'!I54</f>
        <v>43000000</v>
      </c>
      <c r="K92" s="41">
        <f>'[2]Totalt - Inv nom 2024 VA'!J50+'[2]Totalt - Inv nom 2024 VA'!J52+'[2]Totalt - Inv nom 2024 VA'!J54</f>
        <v>12000000</v>
      </c>
      <c r="L92" s="41">
        <f>'[2]Totalt - Inv nom 2024 VA'!K50+'[2]Totalt - Inv nom 2024 VA'!K52+'[2]Totalt - Inv nom 2024 VA'!K54</f>
        <v>8500000</v>
      </c>
      <c r="M92" s="41">
        <f t="shared" ref="M92:M93" si="6">G92+I92+J92+K92+L92</f>
        <v>215000000</v>
      </c>
      <c r="N92" s="42">
        <f>M92/$N$61</f>
        <v>215000</v>
      </c>
    </row>
    <row r="93" spans="1:14" hidden="1" x14ac:dyDescent="0.25">
      <c r="A93" s="58" t="s">
        <v>26</v>
      </c>
      <c r="B93" s="59">
        <f>'[2]Totalt - Inv nom 2024 VA'!$C$51</f>
        <v>197750</v>
      </c>
      <c r="C93" s="59">
        <f>'[2]Totalt - Inv nom 2024 VA'!$D$51+'[2]Totalt - Inv nom 2024 VA'!$D$53+'[2]Totalt - Inv nom 2024 VA'!$D$55</f>
        <v>1500000</v>
      </c>
      <c r="D93" s="59"/>
      <c r="E93" s="59">
        <f>'[2]Totalt - Inv nom 2024 VA'!E51+'[2]Totalt - Inv nom 2024 VA'!E53+'[2]Totalt - Inv nom 2024 VA'!E55</f>
        <v>75483.5</v>
      </c>
      <c r="F93" s="59">
        <f>'[2]Totalt - Inv nom 2024 VA'!F51+'[2]Totalt - Inv nom 2024 VA'!F53+'[2]Totalt - Inv nom 2024 VA'!F55</f>
        <v>1200000</v>
      </c>
      <c r="G93" s="59">
        <f>'[2]Totalt - Inv nom 2024 VA'!G51+'[2]Totalt - Inv nom 2024 VA'!G53+'[2]Totalt - Inv nom 2024 VA'!G55</f>
        <v>2000000</v>
      </c>
      <c r="H93" s="60"/>
      <c r="I93" s="61">
        <f>'[2]Totalt - Inv nom 2024 VA'!H51+'[2]Totalt - Inv nom 2024 VA'!H53</f>
        <v>2000000</v>
      </c>
      <c r="J93" s="61">
        <f>'[2]Totalt - Inv nom 2024 VA'!I51+'[2]Totalt - Inv nom 2024 VA'!I53</f>
        <v>1500000</v>
      </c>
      <c r="K93" s="61">
        <f>'[2]Totalt - Inv nom 2024 VA'!J51+'[2]Totalt - Inv nom 2024 VA'!J53</f>
        <v>1100000</v>
      </c>
      <c r="L93" s="61">
        <f>'[2]Totalt - Inv nom 2024 VA'!K51+'[2]Totalt - Inv nom 2024 VA'!K53</f>
        <v>1100000</v>
      </c>
      <c r="M93" s="61">
        <f t="shared" si="6"/>
        <v>7700000</v>
      </c>
      <c r="N93" s="59">
        <f>M93/$N$61</f>
        <v>7700</v>
      </c>
    </row>
    <row r="94" spans="1:14" hidden="1" x14ac:dyDescent="0.25">
      <c r="A94" s="58"/>
      <c r="B94" s="59"/>
      <c r="C94" s="59"/>
      <c r="D94" s="59"/>
      <c r="E94" s="59"/>
      <c r="F94" s="59"/>
      <c r="G94" s="59"/>
      <c r="H94" s="60"/>
      <c r="I94" s="61"/>
      <c r="J94" s="61"/>
      <c r="K94" s="61"/>
      <c r="L94" s="61"/>
      <c r="M94" s="61"/>
      <c r="N94" s="59"/>
    </row>
    <row r="95" spans="1:14" hidden="1" x14ac:dyDescent="0.25">
      <c r="A95" s="44" t="s">
        <v>37</v>
      </c>
      <c r="B95" s="45"/>
      <c r="C95" s="45"/>
      <c r="D95" s="45"/>
      <c r="E95" s="45"/>
      <c r="F95" s="45">
        <f>'[2]SUA Avfall '!I11</f>
        <v>3500000</v>
      </c>
      <c r="G95" s="45">
        <f>'[2]SUA Avfall '!J11</f>
        <v>7000000</v>
      </c>
      <c r="H95" s="46"/>
      <c r="I95" s="45">
        <f>'[2]SUA Avfall '!K11</f>
        <v>35000000</v>
      </c>
      <c r="J95" s="45">
        <f>'[2]SUA Avfall '!L11</f>
        <v>5000000</v>
      </c>
      <c r="K95" s="45">
        <f>'[2]SUA Avfall '!M11</f>
        <v>0</v>
      </c>
      <c r="L95" s="45">
        <f>'[2]SUA Avfall '!N11</f>
        <v>0</v>
      </c>
      <c r="M95" s="57">
        <f t="shared" ref="M95" si="7">G95+I95+J95+K95+L95</f>
        <v>47000000</v>
      </c>
      <c r="N95" s="57">
        <f>M95/$N$61</f>
        <v>47000</v>
      </c>
    </row>
    <row r="96" spans="1:14" hidden="1" x14ac:dyDescent="0.25">
      <c r="B96" s="41"/>
      <c r="C96" s="41"/>
      <c r="D96" s="41"/>
      <c r="E96" s="41"/>
      <c r="F96" s="41"/>
      <c r="G96" s="41"/>
      <c r="N96" s="41"/>
    </row>
    <row r="97" spans="1:14" hidden="1" x14ac:dyDescent="0.25">
      <c r="B97" s="41">
        <f>B63+B71+B78+B85+B92</f>
        <v>460713541</v>
      </c>
      <c r="C97" s="41">
        <f>C63+C71+C78+C85+C92</f>
        <v>497086000</v>
      </c>
      <c r="D97" s="41"/>
      <c r="E97" s="41">
        <f t="shared" ref="E97:G98" si="8">E63+E71+E78+E85+E92</f>
        <v>688408639.00999975</v>
      </c>
      <c r="F97" s="41">
        <f t="shared" si="8"/>
        <v>970200000</v>
      </c>
      <c r="G97" s="41">
        <f t="shared" si="8"/>
        <v>1038382056</v>
      </c>
      <c r="I97" s="41">
        <f t="shared" ref="I97:M98" si="9">I63+I71+I78+I85+I92</f>
        <v>1152523706</v>
      </c>
      <c r="J97" s="41">
        <f t="shared" si="9"/>
        <v>1012709700</v>
      </c>
      <c r="K97" s="41">
        <f t="shared" si="9"/>
        <v>1031597800</v>
      </c>
      <c r="L97" s="41">
        <f t="shared" si="9"/>
        <v>955359400</v>
      </c>
      <c r="M97" s="41">
        <f t="shared" si="9"/>
        <v>5190572662</v>
      </c>
      <c r="N97" s="41">
        <f>M97/$N$61</f>
        <v>5190572.6619999995</v>
      </c>
    </row>
    <row r="98" spans="1:14" hidden="1" x14ac:dyDescent="0.25">
      <c r="B98" s="41">
        <f>B64+B72+B79+B86+B93</f>
        <v>162308270</v>
      </c>
      <c r="C98" s="41">
        <f>C64+C72+C79+C86+C93</f>
        <v>112325000</v>
      </c>
      <c r="E98" s="41">
        <f t="shared" si="8"/>
        <v>244546163.88999993</v>
      </c>
      <c r="F98" s="41">
        <f t="shared" si="8"/>
        <v>314550000</v>
      </c>
      <c r="G98" s="41">
        <f t="shared" si="8"/>
        <v>432225000</v>
      </c>
      <c r="I98" s="41">
        <f t="shared" si="9"/>
        <v>593769000</v>
      </c>
      <c r="J98" s="41">
        <f t="shared" si="9"/>
        <v>674333000</v>
      </c>
      <c r="K98" s="41">
        <f t="shared" si="9"/>
        <v>687394000</v>
      </c>
      <c r="L98" s="41">
        <f t="shared" si="9"/>
        <v>718855000</v>
      </c>
      <c r="M98" s="41">
        <f t="shared" si="9"/>
        <v>3106576000</v>
      </c>
      <c r="N98" s="41">
        <f>M98/$N$61</f>
        <v>3106576</v>
      </c>
    </row>
    <row r="99" spans="1:14" hidden="1" x14ac:dyDescent="0.25">
      <c r="B99" s="41">
        <f>SUM(B97:B98)</f>
        <v>623021811</v>
      </c>
      <c r="C99" s="41">
        <f>SUM(C97:C98)</f>
        <v>609411000</v>
      </c>
      <c r="E99" s="41">
        <f>SUM(E97:E98)</f>
        <v>932954802.89999962</v>
      </c>
      <c r="F99" s="41">
        <f t="shared" ref="F99:L99" si="10">SUM(F97:F98)</f>
        <v>1284750000</v>
      </c>
      <c r="G99" s="41">
        <f t="shared" si="10"/>
        <v>1470607056</v>
      </c>
      <c r="I99" s="41">
        <f t="shared" si="10"/>
        <v>1746292706</v>
      </c>
      <c r="J99" s="41">
        <f t="shared" si="10"/>
        <v>1687042700</v>
      </c>
      <c r="K99" s="41">
        <f t="shared" si="10"/>
        <v>1718991800</v>
      </c>
      <c r="L99" s="41">
        <f t="shared" si="10"/>
        <v>1674214400</v>
      </c>
      <c r="M99" s="41">
        <f>SUM(M97:M98)</f>
        <v>8297148662</v>
      </c>
      <c r="N99" s="41">
        <f>M99/$N$61</f>
        <v>8297148.6619999995</v>
      </c>
    </row>
    <row r="100" spans="1:14" hidden="1" x14ac:dyDescent="0.25">
      <c r="B100" s="41"/>
      <c r="C100" s="41"/>
    </row>
    <row r="101" spans="1:14" hidden="1" x14ac:dyDescent="0.25">
      <c r="A101" s="43" t="s">
        <v>35</v>
      </c>
      <c r="B101" s="42">
        <f t="shared" ref="B101:N101" si="11">B63+B64+B71+B72+B78+B79+B85+B86</f>
        <v>619554397</v>
      </c>
      <c r="C101" s="42">
        <f t="shared" si="11"/>
        <v>601411000</v>
      </c>
      <c r="D101" s="42">
        <f t="shared" si="11"/>
        <v>0</v>
      </c>
      <c r="E101" s="42">
        <f t="shared" si="11"/>
        <v>927861194.33999979</v>
      </c>
      <c r="F101" s="42">
        <f t="shared" si="11"/>
        <v>1239050000</v>
      </c>
      <c r="G101" s="42">
        <f t="shared" si="11"/>
        <v>1421107056</v>
      </c>
      <c r="H101" s="42">
        <f t="shared" si="11"/>
        <v>0</v>
      </c>
      <c r="I101" s="42">
        <f t="shared" si="11"/>
        <v>1640292706</v>
      </c>
      <c r="J101" s="42">
        <f t="shared" si="11"/>
        <v>1642542700</v>
      </c>
      <c r="K101" s="42">
        <f t="shared" si="11"/>
        <v>1705891800</v>
      </c>
      <c r="L101" s="42">
        <f t="shared" si="11"/>
        <v>1664614400</v>
      </c>
      <c r="M101" s="42">
        <f t="shared" si="11"/>
        <v>8074448662</v>
      </c>
      <c r="N101" s="42">
        <f t="shared" si="11"/>
        <v>8074448.6620000005</v>
      </c>
    </row>
    <row r="102" spans="1:14" hidden="1" x14ac:dyDescent="0.25">
      <c r="A102" s="43"/>
      <c r="B102" s="42">
        <f t="shared" ref="B102:M102" si="12">B63+B71+B78+B85</f>
        <v>457443877</v>
      </c>
      <c r="C102" s="42">
        <f t="shared" si="12"/>
        <v>490586000</v>
      </c>
      <c r="D102" s="42">
        <f t="shared" si="12"/>
        <v>0</v>
      </c>
      <c r="E102" s="42">
        <f t="shared" si="12"/>
        <v>683390513.94999981</v>
      </c>
      <c r="F102" s="42">
        <f t="shared" si="12"/>
        <v>925700000</v>
      </c>
      <c r="G102" s="42">
        <f t="shared" si="12"/>
        <v>990882056</v>
      </c>
      <c r="H102" s="42">
        <f t="shared" si="12"/>
        <v>0</v>
      </c>
      <c r="I102" s="42">
        <f t="shared" si="12"/>
        <v>1048523706</v>
      </c>
      <c r="J102" s="42">
        <f t="shared" si="12"/>
        <v>969709700</v>
      </c>
      <c r="K102" s="42">
        <f t="shared" si="12"/>
        <v>1019597800</v>
      </c>
      <c r="L102" s="42">
        <f t="shared" si="12"/>
        <v>946859400</v>
      </c>
      <c r="M102" s="42">
        <f t="shared" si="12"/>
        <v>4975572662</v>
      </c>
      <c r="N102" s="42">
        <f>N64+N69+N72+N76+N79+N83+N86+N90</f>
        <v>3098876</v>
      </c>
    </row>
    <row r="103" spans="1:14" hidden="1" x14ac:dyDescent="0.25">
      <c r="B103" s="41">
        <f t="shared" ref="B103:M103" si="13">B64+B72+B79+B86</f>
        <v>162110520</v>
      </c>
      <c r="C103" s="41">
        <f t="shared" si="13"/>
        <v>110825000</v>
      </c>
      <c r="D103" s="41">
        <f t="shared" si="13"/>
        <v>0</v>
      </c>
      <c r="E103" s="41">
        <f t="shared" si="13"/>
        <v>244470680.38999993</v>
      </c>
      <c r="F103" s="41">
        <f t="shared" si="13"/>
        <v>313350000</v>
      </c>
      <c r="G103" s="41">
        <f t="shared" si="13"/>
        <v>430225000</v>
      </c>
      <c r="H103" s="41">
        <f t="shared" si="13"/>
        <v>0</v>
      </c>
      <c r="I103" s="41">
        <f t="shared" si="13"/>
        <v>591769000</v>
      </c>
      <c r="J103" s="41">
        <f t="shared" si="13"/>
        <v>672833000</v>
      </c>
      <c r="K103" s="41">
        <f t="shared" si="13"/>
        <v>686294000</v>
      </c>
      <c r="L103" s="41">
        <f t="shared" si="13"/>
        <v>717755000</v>
      </c>
      <c r="M103" s="41">
        <f t="shared" si="13"/>
        <v>3098876000</v>
      </c>
      <c r="N103" s="42">
        <f>N69+N70+N76+N77+N83+N84+N90+N91</f>
        <v>0</v>
      </c>
    </row>
    <row r="104" spans="1:14" hidden="1" x14ac:dyDescent="0.25"/>
  </sheetData>
  <mergeCells count="4">
    <mergeCell ref="E8:G8"/>
    <mergeCell ref="I8:M8"/>
    <mergeCell ref="E10:G10"/>
    <mergeCell ref="I10:M10"/>
  </mergeCells>
  <conditionalFormatting sqref="E11:M45">
    <cfRule type="cellIs" dxfId="9" priority="14" operator="equal">
      <formula>$R$5</formula>
    </cfRule>
    <cfRule type="cellIs" dxfId="8" priority="15" operator="equal">
      <formula>$R$4</formula>
    </cfRule>
    <cfRule type="cellIs" dxfId="7" priority="16" operator="equal">
      <formula>$R$3</formula>
    </cfRule>
    <cfRule type="cellIs" dxfId="6" priority="17" operator="equal">
      <formula>$R$2</formula>
    </cfRule>
  </conditionalFormatting>
  <conditionalFormatting sqref="C11:D45">
    <cfRule type="cellIs" dxfId="5" priority="18" operator="equal">
      <formula>$P$7</formula>
    </cfRule>
    <cfRule type="cellIs" dxfId="4" priority="19" operator="equal">
      <formula>$P$6</formula>
    </cfRule>
    <cfRule type="cellIs" dxfId="3" priority="20" operator="equal">
      <formula>$P$5</formula>
    </cfRule>
    <cfRule type="cellIs" dxfId="2" priority="21" operator="equal">
      <formula>$P$4</formula>
    </cfRule>
    <cfRule type="cellIs" dxfId="1" priority="22" operator="equal">
      <formula>$P$3</formula>
    </cfRule>
    <cfRule type="cellIs" dxfId="0" priority="23" operator="equal">
      <formula>$P$2</formula>
    </cfRule>
  </conditionalFormatting>
  <dataValidations count="2">
    <dataValidation type="list" allowBlank="1" showInputMessage="1" showErrorMessage="1" sqref="E11:M45" xr:uid="{417D72C7-33B9-407B-BAD2-0C6479A29E1E}">
      <formula1>$R$2:$R$5</formula1>
    </dataValidation>
    <dataValidation type="list" allowBlank="1" showInputMessage="1" showErrorMessage="1" sqref="C11:D45" xr:uid="{5B935D19-98ED-4859-B4ED-1015C8345D83}">
      <formula1>$P$2:$P$7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6D76E-0FDC-47C9-8BD2-2DB49506A6FC}">
  <dimension ref="A1"/>
  <sheetViews>
    <sheetView workbookViewId="0">
      <selection activeCell="D8" sqref="D8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F3ECCFBD6CC1408C641C0D447B99B6" ma:contentTypeVersion="5" ma:contentTypeDescription="Skapa ett nytt dokument." ma:contentTypeScope="" ma:versionID="e9026d348fcd2b7935709da57c1c4c3e">
  <xsd:schema xmlns:xsd="http://www.w3.org/2001/XMLSchema" xmlns:xs="http://www.w3.org/2001/XMLSchema" xmlns:p="http://schemas.microsoft.com/office/2006/metadata/properties" xmlns:ns2="e0a75ba3-5f73-410c-b820-1976997e1f14" xmlns:ns3="36a95c2c-b23c-4176-9712-b2c892f03294" targetNamespace="http://schemas.microsoft.com/office/2006/metadata/properties" ma:root="true" ma:fieldsID="2517ff1d2069be7aac15d7759987ae69" ns2:_="" ns3:_="">
    <xsd:import namespace="e0a75ba3-5f73-410c-b820-1976997e1f14"/>
    <xsd:import namespace="36a95c2c-b23c-4176-9712-b2c892f03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75ba3-5f73-410c-b820-1976997e1f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95c2c-b23c-4176-9712-b2c892f03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2A758B-A0D5-4AC6-8A24-A8E76DC932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E9759A-16B6-47E2-9147-D3AA35C97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75ba3-5f73-410c-b820-1976997e1f14"/>
    <ds:schemaRef ds:uri="36a95c2c-b23c-4176-9712-b2c892f03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88BA57-AD98-4C52-9064-7AD983C23A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Roos</dc:creator>
  <cp:keywords/>
  <dc:description/>
  <cp:lastModifiedBy>Emma Stadenfeldt</cp:lastModifiedBy>
  <cp:revision/>
  <dcterms:created xsi:type="dcterms:W3CDTF">2022-11-15T07:39:28Z</dcterms:created>
  <dcterms:modified xsi:type="dcterms:W3CDTF">2024-03-04T14:08:11Z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Disabled</vt:lpwstr>
  </property>
</Properties>
</file>