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4 Projekt och utveckling\03 Ekonomi\Investeringsnomineringar 2025-2034\01 GÄLLANDE nominering\bilagor till TU\restriktiv\"/>
    </mc:Choice>
  </mc:AlternateContent>
  <xr:revisionPtr revIDLastSave="0" documentId="13_ncr:1_{9B2E7010-E99E-424B-A5E4-26499990F4B6}" xr6:coauthVersionLast="47" xr6:coauthVersionMax="47" xr10:uidLastSave="{00000000-0000-0000-0000-000000000000}"/>
  <bookViews>
    <workbookView xWindow="-120" yWindow="-120" windowWidth="29040" windowHeight="17520" xr2:uid="{249A6D24-5F6D-4AF5-985F-F845C29A9713}"/>
  </bookViews>
  <sheets>
    <sheet name="Blad1" sheetId="1" r:id="rId1"/>
    <sheet name="Blad2" sheetId="2" r:id="rId2"/>
  </sheets>
  <externalReferences>
    <externalReference r:id="rId3"/>
    <externalReference r:id="rId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6" i="1" l="1"/>
  <c r="L96" i="1"/>
  <c r="J96" i="1"/>
  <c r="I96" i="1"/>
  <c r="G96" i="1"/>
  <c r="M96" i="1" s="1"/>
  <c r="N96" i="1" s="1"/>
  <c r="B44" i="1" s="1"/>
  <c r="F96" i="1"/>
  <c r="J90" i="1"/>
  <c r="K90" i="1"/>
  <c r="L90" i="1"/>
  <c r="I90" i="1"/>
  <c r="G90" i="1"/>
  <c r="F90" i="1"/>
  <c r="J89" i="1"/>
  <c r="K89" i="1"/>
  <c r="L89" i="1"/>
  <c r="I89" i="1"/>
  <c r="G89" i="1"/>
  <c r="F89" i="1"/>
  <c r="J83" i="1"/>
  <c r="K83" i="1"/>
  <c r="L83" i="1"/>
  <c r="I83" i="1"/>
  <c r="G83" i="1"/>
  <c r="F83" i="1"/>
  <c r="J82" i="1"/>
  <c r="K82" i="1"/>
  <c r="L82" i="1"/>
  <c r="I82" i="1"/>
  <c r="G82" i="1"/>
  <c r="F82" i="1"/>
  <c r="J76" i="1"/>
  <c r="K76" i="1"/>
  <c r="L76" i="1"/>
  <c r="I76" i="1"/>
  <c r="G76" i="1"/>
  <c r="F76" i="1"/>
  <c r="J75" i="1"/>
  <c r="K75" i="1"/>
  <c r="L75" i="1"/>
  <c r="I75" i="1"/>
  <c r="G75" i="1"/>
  <c r="F75" i="1"/>
  <c r="J69" i="1"/>
  <c r="K69" i="1"/>
  <c r="L69" i="1"/>
  <c r="I69" i="1"/>
  <c r="G69" i="1"/>
  <c r="F69" i="1"/>
  <c r="J68" i="1"/>
  <c r="K68" i="1"/>
  <c r="L68" i="1"/>
  <c r="I68" i="1"/>
  <c r="G68" i="1"/>
  <c r="F68" i="1"/>
  <c r="J67" i="1"/>
  <c r="K67" i="1"/>
  <c r="L67" i="1"/>
  <c r="I67" i="1"/>
  <c r="G67" i="1"/>
  <c r="F67" i="1"/>
  <c r="J93" i="1"/>
  <c r="K93" i="1"/>
  <c r="L93" i="1"/>
  <c r="I93" i="1"/>
  <c r="J94" i="1"/>
  <c r="K94" i="1"/>
  <c r="L94" i="1"/>
  <c r="I94" i="1"/>
  <c r="J87" i="1"/>
  <c r="K87" i="1"/>
  <c r="L87" i="1"/>
  <c r="I87" i="1"/>
  <c r="J86" i="1"/>
  <c r="K86" i="1"/>
  <c r="L86" i="1"/>
  <c r="I86" i="1"/>
  <c r="J73" i="1"/>
  <c r="K73" i="1"/>
  <c r="L73" i="1"/>
  <c r="I73" i="1"/>
  <c r="J72" i="1"/>
  <c r="K72" i="1"/>
  <c r="L72" i="1"/>
  <c r="I72" i="1"/>
  <c r="J65" i="1"/>
  <c r="K65" i="1"/>
  <c r="L65" i="1"/>
  <c r="I65" i="1"/>
  <c r="J64" i="1"/>
  <c r="K64" i="1"/>
  <c r="L64" i="1"/>
  <c r="I64" i="1"/>
  <c r="M89" i="1" l="1"/>
  <c r="N89" i="1" s="1"/>
  <c r="B37" i="1" s="1"/>
  <c r="M90" i="1"/>
  <c r="N90" i="1" s="1"/>
  <c r="B38" i="1" s="1"/>
  <c r="M83" i="1"/>
  <c r="N83" i="1" s="1"/>
  <c r="B31" i="1" s="1"/>
  <c r="M82" i="1"/>
  <c r="N82" i="1" s="1"/>
  <c r="B30" i="1" s="1"/>
  <c r="M76" i="1"/>
  <c r="N76" i="1" s="1"/>
  <c r="B24" i="1" s="1"/>
  <c r="M75" i="1"/>
  <c r="N75" i="1" s="1"/>
  <c r="B23" i="1" s="1"/>
  <c r="M69" i="1"/>
  <c r="N69" i="1" s="1"/>
  <c r="B17" i="1" s="1"/>
  <c r="M68" i="1"/>
  <c r="N68" i="1" s="1"/>
  <c r="B16" i="1" s="1"/>
  <c r="M67" i="1"/>
  <c r="N67" i="1" s="1"/>
  <c r="B15" i="1" s="1"/>
  <c r="G73" i="1"/>
  <c r="M73" i="1" s="1"/>
  <c r="G72" i="1"/>
  <c r="M72" i="1" s="1"/>
  <c r="F72" i="1"/>
  <c r="F65" i="1"/>
  <c r="G64" i="1"/>
  <c r="M64" i="1" s="1"/>
  <c r="N64" i="1" s="1"/>
  <c r="B12" i="1" s="1"/>
  <c r="F80" i="1"/>
  <c r="F73" i="1"/>
  <c r="F79" i="1" l="1"/>
  <c r="F64" i="1"/>
  <c r="F94" i="1" l="1"/>
  <c r="G94" i="1"/>
  <c r="M94" i="1" s="1"/>
  <c r="E94" i="1"/>
  <c r="F93" i="1"/>
  <c r="G93" i="1"/>
  <c r="M93" i="1" s="1"/>
  <c r="E93" i="1"/>
  <c r="C93" i="1"/>
  <c r="C94" i="1"/>
  <c r="B94" i="1"/>
  <c r="B93" i="1"/>
  <c r="F87" i="1"/>
  <c r="G87" i="1"/>
  <c r="M87" i="1" s="1"/>
  <c r="E87" i="1"/>
  <c r="F86" i="1"/>
  <c r="G86" i="1"/>
  <c r="M86" i="1" s="1"/>
  <c r="E86" i="1"/>
  <c r="C87" i="1"/>
  <c r="B87" i="1"/>
  <c r="C86" i="1"/>
  <c r="B86" i="1"/>
  <c r="C80" i="1"/>
  <c r="B80" i="1"/>
  <c r="C79" i="1"/>
  <c r="B79" i="1"/>
  <c r="C73" i="1"/>
  <c r="B73" i="1"/>
  <c r="C72" i="1"/>
  <c r="B72" i="1"/>
  <c r="C65" i="1"/>
  <c r="B65" i="1"/>
  <c r="C64" i="1"/>
  <c r="B64" i="1"/>
  <c r="B104" i="1" l="1"/>
  <c r="B102" i="1"/>
  <c r="B103" i="1"/>
  <c r="B98" i="1"/>
  <c r="E80" i="1"/>
  <c r="E79" i="1"/>
  <c r="E73" i="1"/>
  <c r="E72" i="1"/>
  <c r="G65" i="1"/>
  <c r="M65" i="1" s="1"/>
  <c r="E65" i="1"/>
  <c r="E64" i="1"/>
  <c r="H104" i="1" l="1"/>
  <c r="F104" i="1"/>
  <c r="E104" i="1"/>
  <c r="D104" i="1"/>
  <c r="C104" i="1"/>
  <c r="H103" i="1"/>
  <c r="E103" i="1"/>
  <c r="D103" i="1"/>
  <c r="C103" i="1"/>
  <c r="H102" i="1"/>
  <c r="E102" i="1"/>
  <c r="D102" i="1"/>
  <c r="C102" i="1"/>
  <c r="F99" i="1"/>
  <c r="E99" i="1"/>
  <c r="C99" i="1"/>
  <c r="B99" i="1"/>
  <c r="E98" i="1"/>
  <c r="C98" i="1"/>
  <c r="N94" i="1"/>
  <c r="B42" i="1" s="1"/>
  <c r="N93" i="1"/>
  <c r="B41" i="1" s="1"/>
  <c r="N87" i="1"/>
  <c r="B35" i="1" s="1"/>
  <c r="F103" i="1"/>
  <c r="N73" i="1"/>
  <c r="B21" i="1" s="1"/>
  <c r="N72" i="1"/>
  <c r="B20" i="1" s="1"/>
  <c r="N65" i="1"/>
  <c r="B13" i="1" s="1"/>
  <c r="B100" i="1" l="1"/>
  <c r="F98" i="1"/>
  <c r="F100" i="1" s="1"/>
  <c r="E100" i="1"/>
  <c r="C100" i="1"/>
  <c r="N86" i="1"/>
  <c r="B34" i="1" s="1"/>
  <c r="F102" i="1"/>
  <c r="L79" i="1" l="1"/>
  <c r="G79" i="1"/>
  <c r="K79" i="1"/>
  <c r="G80" i="1"/>
  <c r="I80" i="1"/>
  <c r="J80" i="1"/>
  <c r="L80" i="1"/>
  <c r="K80" i="1"/>
  <c r="I79" i="1"/>
  <c r="J79" i="1"/>
  <c r="J103" i="1" l="1"/>
  <c r="J98" i="1"/>
  <c r="J102" i="1"/>
  <c r="L99" i="1"/>
  <c r="L104" i="1"/>
  <c r="M80" i="1"/>
  <c r="G104" i="1"/>
  <c r="G99" i="1"/>
  <c r="K103" i="1"/>
  <c r="K98" i="1"/>
  <c r="K102" i="1"/>
  <c r="L103" i="1"/>
  <c r="L98" i="1"/>
  <c r="L102" i="1"/>
  <c r="K99" i="1"/>
  <c r="K104" i="1"/>
  <c r="I103" i="1"/>
  <c r="I98" i="1"/>
  <c r="I102" i="1"/>
  <c r="J99" i="1"/>
  <c r="J104" i="1"/>
  <c r="M79" i="1"/>
  <c r="G103" i="1"/>
  <c r="G102" i="1"/>
  <c r="G98" i="1"/>
  <c r="I99" i="1"/>
  <c r="I104" i="1"/>
  <c r="L100" i="1" l="1"/>
  <c r="N79" i="1"/>
  <c r="M103" i="1"/>
  <c r="M98" i="1"/>
  <c r="M102" i="1"/>
  <c r="N80" i="1"/>
  <c r="B28" i="1" s="1"/>
  <c r="M99" i="1"/>
  <c r="N99" i="1" s="1"/>
  <c r="M104" i="1"/>
  <c r="I100" i="1"/>
  <c r="K100" i="1"/>
  <c r="J100" i="1"/>
  <c r="G100" i="1"/>
  <c r="N98" i="1" l="1"/>
  <c r="M100" i="1"/>
  <c r="N100" i="1" s="1"/>
  <c r="B27" i="1"/>
  <c r="N102" i="1"/>
</calcChain>
</file>

<file path=xl/sharedStrings.xml><?xml version="1.0" encoding="utf-8"?>
<sst xmlns="http://schemas.openxmlformats.org/spreadsheetml/2006/main" count="262" uniqueCount="48">
  <si>
    <t>&gt;80%</t>
  </si>
  <si>
    <t>Bidrar i stor utsträckning</t>
  </si>
  <si>
    <t>Bedömning utifrån hållbarhetsdimensionerna 2025</t>
  </si>
  <si>
    <t>60-80%</t>
  </si>
  <si>
    <t>Bidrar delvis</t>
  </si>
  <si>
    <t>40-60%</t>
  </si>
  <si>
    <t>Inte relevant</t>
  </si>
  <si>
    <t>20-40%</t>
  </si>
  <si>
    <t>Motverkar delvis</t>
  </si>
  <si>
    <t>&lt;20%</t>
  </si>
  <si>
    <t>Ekologisk dimension 
(Gröna obligationer)</t>
  </si>
  <si>
    <t>Ekologisk dimension  
(Miljö- och klimatprogrammet)</t>
  </si>
  <si>
    <t>Social dimension</t>
  </si>
  <si>
    <t>Andel av volymen under planperioden som uppfyller kriterierna för stadens Gröna obligationer</t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</si>
  <si>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"Naturen"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</si>
  <si>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"Klimatet"</t>
    </r>
  </si>
  <si>
    <r>
      <t xml:space="preserve"> Skapar förutsättningar för att nå delmålen inom miljömål </t>
    </r>
    <r>
      <rPr>
        <b/>
        <sz val="9"/>
        <color theme="1"/>
        <rFont val="Calibri"/>
        <family val="2"/>
        <scheme val="minor"/>
      </rPr>
      <t>"Människan"</t>
    </r>
  </si>
  <si>
    <t>Ökad/jämlik tillgång och tillgänglighet till samhällets resurser</t>
  </si>
  <si>
    <t>Ökad/jämlik folkhälsa</t>
  </si>
  <si>
    <t xml:space="preserve"> Trygga fysiska miljöer</t>
  </si>
  <si>
    <t>Tillgång till bostäder/minskad bostadssegregation</t>
  </si>
  <si>
    <t>Fler arbetstillfällen/besöks-näringens utveckling</t>
  </si>
  <si>
    <t>Grön: över 75 %
Gul: över 25-75 %
Svart: 0-25%
Röd: Negativ påverka utifrån kriterierna</t>
  </si>
  <si>
    <t>Grön: Bidrar i stor utsträckning
Gul: Bidrar delvis
Svart: Ingen direkt påverkan/inte relevant
Röd: Motverkar delvis</t>
  </si>
  <si>
    <t>Grön: Bidrar i stor utsträckning
Gul: Bidrar delvis
Svart: Ingen direkt påverkan/inte relevant
Svart: Motverkar delvis</t>
  </si>
  <si>
    <t>Nyinvestering</t>
  </si>
  <si>
    <t>Reinvestering</t>
  </si>
  <si>
    <t>Summa</t>
  </si>
  <si>
    <t>inv</t>
  </si>
  <si>
    <t>reinv</t>
  </si>
  <si>
    <t>Investeringsområde Va produktion</t>
  </si>
  <si>
    <t>Investeringsområde Va distribution</t>
  </si>
  <si>
    <t>Investeringsområde VA avlopp</t>
  </si>
  <si>
    <t>Investeringsområde VA övriga</t>
  </si>
  <si>
    <t>Investeringsområde Avfall</t>
  </si>
  <si>
    <t>enbart va</t>
  </si>
  <si>
    <t>Nämnd Kretslopp och Vatten</t>
  </si>
  <si>
    <t>UF Alelyckan</t>
  </si>
  <si>
    <t>Mjörn råvattenpumpstation</t>
  </si>
  <si>
    <t>Mjörn Överföringsledning</t>
  </si>
  <si>
    <t>Nödmatning Kungsbacka</t>
  </si>
  <si>
    <t xml:space="preserve">Ledningsförnyelse entreprenad schaktfritt </t>
  </si>
  <si>
    <t>Askims pumpkedja förstärkning</t>
  </si>
  <si>
    <t>Förnyelse avloppsledningar</t>
  </si>
  <si>
    <t>Lärje- dagvattendamm</t>
  </si>
  <si>
    <t>Öppna renings- och fördröjningsanläggningar</t>
  </si>
  <si>
    <t>Ny Kretsloppspark</t>
  </si>
  <si>
    <t>Nominerad volym 2025-2029 (tkr)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</si>
</sst>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9" borderId="0" xfId="0" applyFill="1"/>
    <xf numFmtId="0" fontId="0" fillId="6" borderId="0" xfId="0" applyFill="1"/>
    <xf numFmtId="0" fontId="0" fillId="10" borderId="0" xfId="0" applyFill="1"/>
    <xf numFmtId="0" fontId="0" fillId="8" borderId="0" xfId="0" applyFill="1"/>
    <xf numFmtId="0" fontId="0" fillId="11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4" fillId="0" borderId="0" xfId="0" applyFont="1"/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12" borderId="12" xfId="0" applyFont="1" applyFill="1" applyBorder="1" applyAlignment="1">
      <alignment wrapText="1"/>
    </xf>
    <xf numFmtId="0" fontId="2" fillId="12" borderId="6" xfId="0" applyFont="1" applyFill="1" applyBorder="1" applyAlignment="1">
      <alignment horizontal="center" wrapText="1"/>
    </xf>
    <xf numFmtId="0" fontId="2" fillId="12" borderId="6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3" fillId="12" borderId="13" xfId="0" applyFont="1" applyFill="1" applyBorder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/>
    </xf>
    <xf numFmtId="0" fontId="2" fillId="12" borderId="11" xfId="0" applyFont="1" applyFill="1" applyBorder="1" applyAlignment="1">
      <alignment horizontal="center"/>
    </xf>
    <xf numFmtId="3" fontId="4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3" fillId="6" borderId="3" xfId="0" applyFont="1" applyFill="1" applyBorder="1" applyAlignment="1">
      <alignment horizontal="center" wrapText="1"/>
    </xf>
    <xf numFmtId="3" fontId="0" fillId="6" borderId="0" xfId="0" applyNumberFormat="1" applyFill="1"/>
    <xf numFmtId="3" fontId="0" fillId="0" borderId="0" xfId="0" applyNumberFormat="1"/>
    <xf numFmtId="3" fontId="6" fillId="0" borderId="0" xfId="0" applyNumberFormat="1" applyFont="1"/>
    <xf numFmtId="0" fontId="6" fillId="0" borderId="0" xfId="0" applyFont="1"/>
    <xf numFmtId="0" fontId="5" fillId="0" borderId="16" xfId="0" applyFont="1" applyBorder="1"/>
    <xf numFmtId="3" fontId="6" fillId="0" borderId="16" xfId="0" applyNumberFormat="1" applyFont="1" applyBorder="1"/>
    <xf numFmtId="0" fontId="6" fillId="0" borderId="16" xfId="0" applyFont="1" applyBorder="1"/>
    <xf numFmtId="0" fontId="2" fillId="6" borderId="3" xfId="0" applyFont="1" applyFill="1" applyBorder="1" applyAlignment="1">
      <alignment horizontal="left" wrapText="1"/>
    </xf>
    <xf numFmtId="0" fontId="2" fillId="12" borderId="12" xfId="0" applyFont="1" applyFill="1" applyBorder="1" applyAlignment="1">
      <alignment horizontal="left" wrapText="1"/>
    </xf>
    <xf numFmtId="0" fontId="2" fillId="6" borderId="12" xfId="0" applyFont="1" applyFill="1" applyBorder="1" applyAlignment="1">
      <alignment horizontal="left" wrapText="1"/>
    </xf>
    <xf numFmtId="0" fontId="2" fillId="6" borderId="15" xfId="0" applyFont="1" applyFill="1" applyBorder="1" applyAlignment="1">
      <alignment horizontal="left" wrapText="1"/>
    </xf>
    <xf numFmtId="0" fontId="2" fillId="6" borderId="14" xfId="0" applyFont="1" applyFill="1" applyBorder="1" applyAlignment="1">
      <alignment horizontal="left" wrapText="1"/>
    </xf>
    <xf numFmtId="0" fontId="2" fillId="12" borderId="13" xfId="0" applyFont="1" applyFill="1" applyBorder="1" applyAlignment="1">
      <alignment horizontal="left" wrapText="1"/>
    </xf>
    <xf numFmtId="0" fontId="2" fillId="7" borderId="12" xfId="0" applyFont="1" applyFill="1" applyBorder="1" applyAlignment="1">
      <alignment horizontal="left" wrapText="1"/>
    </xf>
    <xf numFmtId="0" fontId="2" fillId="7" borderId="15" xfId="0" applyFont="1" applyFill="1" applyBorder="1" applyAlignment="1">
      <alignment horizontal="left" wrapText="1"/>
    </xf>
    <xf numFmtId="0" fontId="2" fillId="7" borderId="13" xfId="0" applyFont="1" applyFill="1" applyBorder="1" applyAlignment="1">
      <alignment horizontal="left" wrapText="1"/>
    </xf>
    <xf numFmtId="0" fontId="2" fillId="7" borderId="14" xfId="0" applyFont="1" applyFill="1" applyBorder="1" applyAlignment="1">
      <alignment horizontal="left" wrapText="1"/>
    </xf>
    <xf numFmtId="3" fontId="0" fillId="0" borderId="16" xfId="0" applyNumberFormat="1" applyBorder="1"/>
    <xf numFmtId="0" fontId="5" fillId="0" borderId="0" xfId="0" applyFont="1" applyBorder="1"/>
    <xf numFmtId="3" fontId="6" fillId="0" borderId="0" xfId="0" applyNumberFormat="1" applyFont="1" applyBorder="1"/>
    <xf numFmtId="0" fontId="6" fillId="0" borderId="0" xfId="0" applyFont="1" applyBorder="1"/>
    <xf numFmtId="3" fontId="0" fillId="0" borderId="0" xfId="0" applyNumberFormat="1" applyBorder="1"/>
    <xf numFmtId="0" fontId="3" fillId="6" borderId="12" xfId="0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wrapText="1"/>
    </xf>
    <xf numFmtId="0" fontId="3" fillId="6" borderId="14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theme="9" tint="-0.499984740745262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goteborg.se/wps/myportal/enhetssida/goteborgs-stads-finansverksamhet/grona-obligation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132522</xdr:rowOff>
    </xdr:from>
    <xdr:to>
      <xdr:col>6</xdr:col>
      <xdr:colOff>1200979</xdr:colOff>
      <xdr:row>55</xdr:row>
      <xdr:rowOff>57978</xdr:rowOff>
    </xdr:to>
    <xdr:sp macro="" textlink="">
      <xdr:nvSpPr>
        <xdr:cNvPr id="3" name="textrut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E6512-684B-4FD1-96D8-92847B9A19CC}"/>
            </a:ext>
          </a:extLst>
        </xdr:cNvPr>
        <xdr:cNvSpPr txBox="1"/>
      </xdr:nvSpPr>
      <xdr:spPr>
        <a:xfrm>
          <a:off x="2874065" y="6402457"/>
          <a:ext cx="4994414" cy="15736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Instruktioner för</a:t>
          </a:r>
          <a:r>
            <a:rPr lang="sv-SE" sz="1100" baseline="0"/>
            <a:t> att bedöma och fylla i tabellen ovan återfinns i </a:t>
          </a:r>
          <a:r>
            <a:rPr lang="sv-SE" sz="1100" i="1" baseline="0"/>
            <a:t>"Tidplan och anvisningar för investeringsnomineringar 2024".</a:t>
          </a:r>
        </a:p>
        <a:p>
          <a:endParaRPr lang="sv-SE" sz="1100" baseline="0"/>
        </a:p>
        <a:p>
          <a:r>
            <a:rPr lang="sv-SE" sz="1100" baseline="0"/>
            <a:t>Länk till Göteborg Stads miljö och klimatprogram</a:t>
          </a:r>
        </a:p>
        <a:p>
          <a:endParaRPr lang="sv-SE" sz="1100" baseline="0"/>
        </a:p>
        <a:p>
          <a:r>
            <a:rPr lang="sv-SE" sz="1100" baseline="0"/>
            <a:t>Länk till Göteborg stads ramverk för Gröna obligationer</a:t>
          </a:r>
          <a:endParaRPr lang="sv-S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14%20Projekt%20och%20utveckling\03%20Ekonomi\Investeringsnomineringar%202025-2034\03%20Arbetsmtrl%20PUP\Investeringsnominering%202025-2034%20-%20Senaste%20versioner\Investeringsplan_ver24-restrektiv.xlsm" TargetMode="External"/><Relationship Id="rId1" Type="http://schemas.openxmlformats.org/officeDocument/2006/relationships/externalLinkPath" Target="/14%20Projekt%20och%20utveckling/03%20Ekonomi/Investeringsnomineringar%202025-2034/03%20Arbetsmtrl%20PUP/Investeringsnominering%202025-2034%20-%20Senaste%20versioner/Investeringsplan_ver24-restrekti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Projekt%20och%20utveckling/03%20Ekonomi/Investeringsnomineringar%202025-2034/03%20Arbetsmtrl%20PUP/Investeringsnominering%20Version%2024/Investeringsplan_ver24-proakti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dovisning - total"/>
      <sheetName val="Totalt - Inv nom 2024 VA"/>
      <sheetName val="Linjediagram VA (2)"/>
      <sheetName val="Linjediagram VA"/>
      <sheetName val="Grafisk illustration"/>
      <sheetName val="Genomförda ändringar"/>
      <sheetName val="Avlopp"/>
      <sheetName val="Utfall 2023"/>
      <sheetName val="Råvatten &amp; produktion"/>
      <sheetName val="Vattendistribution"/>
      <sheetName val="SUA Avfall "/>
      <sheetName val="KUNDAN Övriga"/>
      <sheetName val="Exploatering"/>
      <sheetName val="IT Övriga"/>
      <sheetName val="Skyfall"/>
      <sheetName val="§6"/>
      <sheetName val="Generalplan"/>
      <sheetName val="Öppna dagvattenlösningar"/>
      <sheetName val="Tekniskt vatten"/>
      <sheetName val="Totalt - Inv nom 2023 VA"/>
      <sheetName val="Att kolla upp"/>
      <sheetName val="Projektbudget"/>
      <sheetName val="Prognos 2024-framåt"/>
    </sheetNames>
    <sheetDataSet>
      <sheetData sheetId="0">
        <row r="42">
          <cell r="J42">
            <v>244966757</v>
          </cell>
          <cell r="K42">
            <v>184720056</v>
          </cell>
          <cell r="L42">
            <v>87342306</v>
          </cell>
          <cell r="M42">
            <v>0</v>
          </cell>
          <cell r="N42">
            <v>0</v>
          </cell>
          <cell r="O42">
            <v>0</v>
          </cell>
        </row>
        <row r="62">
          <cell r="J62">
            <v>0</v>
          </cell>
          <cell r="K62">
            <v>987000</v>
          </cell>
          <cell r="L62">
            <v>4450000</v>
          </cell>
          <cell r="M62">
            <v>4450000</v>
          </cell>
          <cell r="N62">
            <v>4470000</v>
          </cell>
          <cell r="O62">
            <v>7390000</v>
          </cell>
        </row>
        <row r="64">
          <cell r="J64">
            <v>0</v>
          </cell>
          <cell r="K64">
            <v>3075000</v>
          </cell>
          <cell r="L64">
            <v>4220000</v>
          </cell>
          <cell r="M64">
            <v>8300000</v>
          </cell>
          <cell r="N64">
            <v>8300000</v>
          </cell>
          <cell r="O64">
            <v>11500000</v>
          </cell>
        </row>
        <row r="87">
          <cell r="J87">
            <v>8198400</v>
          </cell>
          <cell r="K87">
            <v>7224000</v>
          </cell>
          <cell r="L87">
            <v>7560000</v>
          </cell>
          <cell r="M87">
            <v>8635872</v>
          </cell>
          <cell r="N87">
            <v>10080000</v>
          </cell>
          <cell r="O87">
            <v>12748512</v>
          </cell>
        </row>
        <row r="146">
          <cell r="J146">
            <v>5000000</v>
          </cell>
          <cell r="K146">
            <v>38500000</v>
          </cell>
          <cell r="L146">
            <v>60500000</v>
          </cell>
          <cell r="M146">
            <v>75500000</v>
          </cell>
          <cell r="N146">
            <v>60000000</v>
          </cell>
          <cell r="O146">
            <v>30000000</v>
          </cell>
        </row>
        <row r="228">
          <cell r="J228">
            <v>7500000</v>
          </cell>
          <cell r="K228">
            <v>7500000</v>
          </cell>
          <cell r="L228">
            <v>200000000</v>
          </cell>
          <cell r="M228">
            <v>140000000</v>
          </cell>
          <cell r="N228">
            <v>140000000</v>
          </cell>
          <cell r="O228">
            <v>65000000</v>
          </cell>
        </row>
        <row r="285">
          <cell r="J285">
            <v>19800000</v>
          </cell>
          <cell r="K285">
            <v>20000000</v>
          </cell>
          <cell r="L285">
            <v>19200000</v>
          </cell>
          <cell r="M285">
            <v>22400000</v>
          </cell>
          <cell r="N285">
            <v>32288000</v>
          </cell>
          <cell r="O285">
            <v>42560000</v>
          </cell>
        </row>
        <row r="390">
          <cell r="J390">
            <v>0</v>
          </cell>
          <cell r="K390">
            <v>16000000</v>
          </cell>
          <cell r="L390">
            <v>30000000</v>
          </cell>
          <cell r="M390">
            <v>30000000</v>
          </cell>
          <cell r="N390">
            <v>30000000</v>
          </cell>
          <cell r="O390">
            <v>30000000</v>
          </cell>
        </row>
        <row r="392">
          <cell r="J392">
            <v>15000000</v>
          </cell>
          <cell r="K392">
            <v>20000000</v>
          </cell>
          <cell r="L392">
            <v>30000000</v>
          </cell>
          <cell r="M392">
            <v>30000000</v>
          </cell>
          <cell r="N392">
            <v>30000000</v>
          </cell>
          <cell r="O392">
            <v>30000000</v>
          </cell>
        </row>
      </sheetData>
      <sheetData sheetId="1">
        <row r="2">
          <cell r="C2">
            <v>110245551</v>
          </cell>
          <cell r="D2">
            <v>74000000</v>
          </cell>
          <cell r="F2">
            <v>290150000</v>
          </cell>
          <cell r="G2">
            <v>264932056</v>
          </cell>
          <cell r="H2">
            <v>141312306</v>
          </cell>
          <cell r="I2">
            <v>105500000</v>
          </cell>
          <cell r="J2">
            <v>103770000</v>
          </cell>
          <cell r="K2">
            <v>150090000</v>
          </cell>
        </row>
        <row r="3">
          <cell r="C3">
            <v>11035622</v>
          </cell>
          <cell r="D3">
            <v>17200000</v>
          </cell>
          <cell r="F3">
            <v>69000000</v>
          </cell>
          <cell r="H3">
            <v>211500000</v>
          </cell>
          <cell r="I3">
            <v>221006000</v>
          </cell>
          <cell r="J3">
            <v>230431000</v>
          </cell>
          <cell r="K3">
            <v>178806000</v>
          </cell>
        </row>
        <row r="4">
          <cell r="C4">
            <v>76847800</v>
          </cell>
          <cell r="D4">
            <v>104500000</v>
          </cell>
          <cell r="F4">
            <v>238500000</v>
          </cell>
          <cell r="G4">
            <v>198050000</v>
          </cell>
          <cell r="H4">
            <v>238950000</v>
          </cell>
          <cell r="I4">
            <v>183350000</v>
          </cell>
          <cell r="J4">
            <v>159250000</v>
          </cell>
          <cell r="K4">
            <v>130250000</v>
          </cell>
        </row>
        <row r="5">
          <cell r="C5">
            <v>124748255</v>
          </cell>
          <cell r="D5">
            <v>67625000</v>
          </cell>
          <cell r="F5">
            <v>126650000</v>
          </cell>
          <cell r="G5">
            <v>123174000</v>
          </cell>
          <cell r="H5">
            <v>130098000</v>
          </cell>
          <cell r="I5">
            <v>161827872</v>
          </cell>
          <cell r="J5">
            <v>167312000</v>
          </cell>
          <cell r="K5">
            <v>215882512</v>
          </cell>
        </row>
        <row r="6">
          <cell r="C6">
            <v>225465373</v>
          </cell>
          <cell r="D6">
            <v>233800000</v>
          </cell>
          <cell r="F6">
            <v>303250000</v>
          </cell>
          <cell r="G6">
            <v>269200000</v>
          </cell>
          <cell r="H6">
            <v>287700000</v>
          </cell>
          <cell r="I6">
            <v>267200000</v>
          </cell>
          <cell r="J6">
            <v>290200000</v>
          </cell>
          <cell r="K6">
            <v>189200000</v>
          </cell>
        </row>
        <row r="7">
          <cell r="C7">
            <v>26326643</v>
          </cell>
          <cell r="D7">
            <v>25500000</v>
          </cell>
          <cell r="F7">
            <v>117700000</v>
          </cell>
          <cell r="G7">
            <v>83500000</v>
          </cell>
          <cell r="H7">
            <v>141200000</v>
          </cell>
          <cell r="I7">
            <v>168900000</v>
          </cell>
          <cell r="J7">
            <v>129288000</v>
          </cell>
          <cell r="K7">
            <v>138160000</v>
          </cell>
        </row>
        <row r="10">
          <cell r="C10">
            <v>805642</v>
          </cell>
          <cell r="D10">
            <v>37000000</v>
          </cell>
          <cell r="E10">
            <v>0</v>
          </cell>
          <cell r="F10">
            <v>0</v>
          </cell>
          <cell r="G10">
            <v>0</v>
          </cell>
        </row>
        <row r="11">
          <cell r="D11">
            <v>500000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22139170</v>
          </cell>
          <cell r="D12">
            <v>20500000</v>
          </cell>
          <cell r="E12">
            <v>20439374.569999989</v>
          </cell>
          <cell r="F12">
            <v>15400000</v>
          </cell>
          <cell r="G12">
            <v>20400000</v>
          </cell>
          <cell r="H12">
            <v>20400000</v>
          </cell>
          <cell r="I12">
            <v>20400000</v>
          </cell>
          <cell r="J12">
            <v>20400000</v>
          </cell>
          <cell r="K12">
            <v>20400000</v>
          </cell>
        </row>
        <row r="13">
          <cell r="C13"/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C14">
            <v>-10817904</v>
          </cell>
          <cell r="D14">
            <v>500000</v>
          </cell>
          <cell r="E14">
            <v>500000</v>
          </cell>
          <cell r="F14">
            <v>500000</v>
          </cell>
          <cell r="G14">
            <v>500000</v>
          </cell>
          <cell r="H14">
            <v>500000</v>
          </cell>
          <cell r="I14">
            <v>500000</v>
          </cell>
          <cell r="J14">
            <v>500000</v>
          </cell>
          <cell r="K14">
            <v>500000</v>
          </cell>
        </row>
        <row r="15">
          <cell r="C15"/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C16">
            <v>32268910</v>
          </cell>
          <cell r="D16">
            <v>8000000</v>
          </cell>
          <cell r="E16">
            <v>47938729.75999999</v>
          </cell>
          <cell r="F16">
            <v>36900000</v>
          </cell>
          <cell r="G16">
            <v>64000000</v>
          </cell>
          <cell r="H16">
            <v>126500000</v>
          </cell>
          <cell r="I16">
            <v>100000000</v>
          </cell>
          <cell r="J16">
            <v>80000000</v>
          </cell>
          <cell r="K16">
            <v>80000000</v>
          </cell>
        </row>
        <row r="17">
          <cell r="C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C18">
            <v>489335</v>
          </cell>
          <cell r="D18">
            <v>12286000</v>
          </cell>
          <cell r="E18">
            <v>18412735.850000001</v>
          </cell>
          <cell r="F18">
            <v>16000000</v>
          </cell>
          <cell r="G18">
            <v>89900000</v>
          </cell>
          <cell r="H18">
            <v>80000000</v>
          </cell>
          <cell r="I18">
            <v>75000000</v>
          </cell>
          <cell r="J18">
            <v>165000000</v>
          </cell>
          <cell r="K18">
            <v>165000000</v>
          </cell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</row>
        <row r="20">
          <cell r="C20"/>
          <cell r="D20">
            <v>0</v>
          </cell>
          <cell r="E20">
            <v>4719704.9300000025</v>
          </cell>
          <cell r="F20">
            <v>25000000</v>
          </cell>
          <cell r="G20">
            <v>55000000</v>
          </cell>
          <cell r="H20">
            <v>66000000</v>
          </cell>
          <cell r="I20">
            <v>64000000</v>
          </cell>
          <cell r="J20">
            <v>64000000</v>
          </cell>
          <cell r="K20">
            <v>64000000</v>
          </cell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</row>
        <row r="50">
          <cell r="C50">
            <v>3269664</v>
          </cell>
          <cell r="D50">
            <v>4500000</v>
          </cell>
          <cell r="E50">
            <v>2917795.0500000007</v>
          </cell>
          <cell r="F50">
            <v>25500000</v>
          </cell>
          <cell r="G50">
            <v>12000000</v>
          </cell>
          <cell r="H50">
            <v>16000000</v>
          </cell>
          <cell r="I50">
            <v>8000000</v>
          </cell>
          <cell r="J50">
            <v>4000000</v>
          </cell>
          <cell r="K50">
            <v>4000000</v>
          </cell>
        </row>
        <row r="51">
          <cell r="C51">
            <v>197750</v>
          </cell>
          <cell r="D51">
            <v>500000</v>
          </cell>
          <cell r="E51">
            <v>0</v>
          </cell>
          <cell r="F51">
            <v>1300000</v>
          </cell>
          <cell r="G51">
            <v>1000000</v>
          </cell>
          <cell r="H51">
            <v>1000000</v>
          </cell>
          <cell r="I51">
            <v>1000000</v>
          </cell>
          <cell r="J51">
            <v>600000</v>
          </cell>
          <cell r="K51">
            <v>600000</v>
          </cell>
        </row>
        <row r="52">
          <cell r="C52">
            <v>0</v>
          </cell>
          <cell r="D52">
            <v>2000000</v>
          </cell>
          <cell r="E52">
            <v>2100330.0099999998</v>
          </cell>
          <cell r="F52">
            <v>8000000</v>
          </cell>
          <cell r="G52">
            <v>3000000</v>
          </cell>
          <cell r="H52">
            <v>3000000</v>
          </cell>
          <cell r="I52">
            <v>2000000</v>
          </cell>
          <cell r="J52">
            <v>2000000</v>
          </cell>
          <cell r="K52">
            <v>2000000</v>
          </cell>
        </row>
        <row r="53">
          <cell r="C53">
            <v>0</v>
          </cell>
          <cell r="D53">
            <v>1000000</v>
          </cell>
          <cell r="E53">
            <v>75483.5</v>
          </cell>
          <cell r="F53">
            <v>1000000</v>
          </cell>
          <cell r="G53">
            <v>1000000</v>
          </cell>
          <cell r="H53">
            <v>1000000</v>
          </cell>
          <cell r="I53">
            <v>500000</v>
          </cell>
          <cell r="J53">
            <v>500000</v>
          </cell>
          <cell r="K53">
            <v>500000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11000000</v>
          </cell>
          <cell r="G54">
            <v>32500000</v>
          </cell>
          <cell r="H54">
            <v>85000000</v>
          </cell>
          <cell r="I54">
            <v>33000000</v>
          </cell>
          <cell r="J54">
            <v>6000000</v>
          </cell>
          <cell r="K54">
            <v>2500000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-1100000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I11">
            <v>3500000</v>
          </cell>
          <cell r="J11">
            <v>7000000</v>
          </cell>
          <cell r="K11">
            <v>35000000</v>
          </cell>
          <cell r="L11">
            <v>5000000</v>
          </cell>
          <cell r="M11"/>
          <cell r="N11"/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r"/>
      <sheetName val="Totalt - Inv nom 2024 VA"/>
      <sheetName val="Linjediagram VA"/>
      <sheetName val="Linjediagram VA (2)"/>
      <sheetName val="Stapeldiagram"/>
      <sheetName val="Cirkeldiagram"/>
      <sheetName val="Redovisning - total"/>
      <sheetName val="Totalt - Inv nom 2023 VA"/>
      <sheetName val="Utfall 2023"/>
      <sheetName val="Grafisk illustration"/>
      <sheetName val="Råvatten &amp; produktion"/>
      <sheetName val="Avlopp"/>
      <sheetName val="Vattendistribution"/>
      <sheetName val="§6"/>
      <sheetName val="SUA Avfall "/>
      <sheetName val="Generalplan"/>
      <sheetName val="Öppna dagvattenlösningar"/>
      <sheetName val="Exploatering"/>
      <sheetName val="KUNDAN Övriga"/>
      <sheetName val="Tekniskt vatten"/>
      <sheetName val="IT Övriga"/>
      <sheetName val="Skyfall"/>
      <sheetName val="Genomförda ändringar"/>
      <sheetName val="Att kolla upp"/>
      <sheetName val="Projektbudget"/>
      <sheetName val="Prognos 2024-framåt"/>
    </sheetNames>
    <sheetDataSet>
      <sheetData sheetId="0" refreshError="1"/>
      <sheetData sheetId="1">
        <row r="3">
          <cell r="C3">
            <v>110245551</v>
          </cell>
          <cell r="E3">
            <v>186680591.0700002</v>
          </cell>
        </row>
        <row r="4">
          <cell r="E4">
            <v>15020722.749999993</v>
          </cell>
          <cell r="G4">
            <v>130475000</v>
          </cell>
        </row>
        <row r="5">
          <cell r="E5">
            <v>212476524.86999986</v>
          </cell>
        </row>
        <row r="6">
          <cell r="E6">
            <v>160852481.42999995</v>
          </cell>
        </row>
        <row r="7">
          <cell r="E7">
            <v>192222852.89999971</v>
          </cell>
        </row>
        <row r="8">
          <cell r="E8">
            <v>68597476.209999993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42CCF-45C7-47BE-8CEF-F61261383B6C}">
  <dimension ref="A2:V105"/>
  <sheetViews>
    <sheetView tabSelected="1" zoomScale="85" zoomScaleNormal="85" workbookViewId="0">
      <selection activeCell="F5" sqref="F5"/>
    </sheetView>
  </sheetViews>
  <sheetFormatPr defaultRowHeight="15" x14ac:dyDescent="0.25"/>
  <cols>
    <col min="1" max="1" width="24.7109375" customWidth="1"/>
    <col min="2" max="2" width="18.42578125" bestFit="1" customWidth="1"/>
    <col min="3" max="3" width="21.140625" bestFit="1" customWidth="1"/>
    <col min="4" max="4" width="2.7109375" customWidth="1"/>
    <col min="5" max="7" width="20.42578125" bestFit="1" customWidth="1"/>
    <col min="8" max="8" width="2.7109375" customWidth="1"/>
    <col min="9" max="10" width="20.42578125" bestFit="1" customWidth="1"/>
    <col min="11" max="13" width="18.140625" customWidth="1"/>
    <col min="14" max="14" width="9.85546875" bestFit="1" customWidth="1"/>
    <col min="20" max="20" width="12.42578125" customWidth="1"/>
    <col min="22" max="22" width="27.42578125" bestFit="1" customWidth="1"/>
  </cols>
  <sheetData>
    <row r="2" spans="1:22" x14ac:dyDescent="0.25">
      <c r="T2" s="8" t="s">
        <v>0</v>
      </c>
      <c r="V2" s="1" t="s">
        <v>1</v>
      </c>
    </row>
    <row r="3" spans="1:22" ht="18.75" x14ac:dyDescent="0.3">
      <c r="A3" s="10" t="s">
        <v>2</v>
      </c>
      <c r="T3" s="5" t="s">
        <v>3</v>
      </c>
      <c r="V3" s="2" t="s">
        <v>4</v>
      </c>
    </row>
    <row r="4" spans="1:2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T4" s="7" t="s">
        <v>5</v>
      </c>
      <c r="V4" s="3" t="s">
        <v>6</v>
      </c>
    </row>
    <row r="5" spans="1:2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T5" s="9" t="s">
        <v>7</v>
      </c>
      <c r="V5" s="4" t="s">
        <v>8</v>
      </c>
    </row>
    <row r="6" spans="1:2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T6" s="6" t="s">
        <v>9</v>
      </c>
    </row>
    <row r="7" spans="1:22" x14ac:dyDescent="0.25">
      <c r="A7" s="12" t="s">
        <v>36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T7" s="3" t="s">
        <v>6</v>
      </c>
    </row>
    <row r="8" spans="1:22" ht="24.75" x14ac:dyDescent="0.25">
      <c r="B8" s="12"/>
      <c r="C8" s="39" t="s">
        <v>10</v>
      </c>
      <c r="D8" s="28"/>
      <c r="E8" s="62" t="s">
        <v>11</v>
      </c>
      <c r="F8" s="63"/>
      <c r="G8" s="64"/>
      <c r="H8" s="32"/>
      <c r="I8" s="65" t="s">
        <v>12</v>
      </c>
      <c r="J8" s="66"/>
      <c r="K8" s="66"/>
      <c r="L8" s="66"/>
      <c r="M8" s="67"/>
    </row>
    <row r="9" spans="1:22" ht="90" customHeight="1" x14ac:dyDescent="0.25">
      <c r="A9" s="11"/>
      <c r="B9" s="13" t="s">
        <v>47</v>
      </c>
      <c r="C9" s="47" t="s">
        <v>13</v>
      </c>
      <c r="D9" s="48"/>
      <c r="E9" s="49" t="s">
        <v>14</v>
      </c>
      <c r="F9" s="50" t="s">
        <v>15</v>
      </c>
      <c r="G9" s="51" t="s">
        <v>16</v>
      </c>
      <c r="H9" s="52"/>
      <c r="I9" s="53" t="s">
        <v>17</v>
      </c>
      <c r="J9" s="54" t="s">
        <v>18</v>
      </c>
      <c r="K9" s="55" t="s">
        <v>19</v>
      </c>
      <c r="L9" s="54" t="s">
        <v>20</v>
      </c>
      <c r="M9" s="56" t="s">
        <v>21</v>
      </c>
    </row>
    <row r="10" spans="1:22" ht="90" hidden="1" customHeight="1" x14ac:dyDescent="0.25">
      <c r="A10" s="11"/>
      <c r="B10" s="11"/>
      <c r="C10" s="14" t="s">
        <v>22</v>
      </c>
      <c r="D10" s="29"/>
      <c r="E10" s="68" t="s">
        <v>23</v>
      </c>
      <c r="F10" s="69"/>
      <c r="G10" s="70"/>
      <c r="H10" s="33"/>
      <c r="I10" s="68" t="s">
        <v>24</v>
      </c>
      <c r="J10" s="69"/>
      <c r="K10" s="69"/>
      <c r="L10" s="69"/>
      <c r="M10" s="70"/>
    </row>
    <row r="11" spans="1:22" x14ac:dyDescent="0.25">
      <c r="A11" s="15" t="s">
        <v>30</v>
      </c>
      <c r="B11" s="36"/>
      <c r="C11" s="16"/>
      <c r="D11" s="30"/>
      <c r="E11" s="17"/>
      <c r="F11" s="18"/>
      <c r="G11" s="19"/>
      <c r="H11" s="34"/>
      <c r="I11" s="17"/>
      <c r="J11" s="18"/>
      <c r="K11" s="20"/>
      <c r="L11" s="18"/>
      <c r="M11" s="19"/>
    </row>
    <row r="12" spans="1:22" x14ac:dyDescent="0.25">
      <c r="A12" s="21" t="s">
        <v>25</v>
      </c>
      <c r="B12" s="37">
        <f>N64</f>
        <v>765604.36199999996</v>
      </c>
      <c r="C12" s="16" t="s">
        <v>0</v>
      </c>
      <c r="D12" s="30"/>
      <c r="E12" s="17" t="s">
        <v>1</v>
      </c>
      <c r="F12" s="22" t="s">
        <v>1</v>
      </c>
      <c r="G12" s="19" t="s">
        <v>1</v>
      </c>
      <c r="H12" s="34"/>
      <c r="I12" s="17" t="s">
        <v>1</v>
      </c>
      <c r="J12" s="22" t="s">
        <v>1</v>
      </c>
      <c r="K12" s="20" t="s">
        <v>6</v>
      </c>
      <c r="L12" s="22" t="s">
        <v>4</v>
      </c>
      <c r="M12" s="19" t="s">
        <v>4</v>
      </c>
    </row>
    <row r="13" spans="1:22" x14ac:dyDescent="0.25">
      <c r="A13" s="21" t="s">
        <v>26</v>
      </c>
      <c r="B13" s="37">
        <f>N65</f>
        <v>972218</v>
      </c>
      <c r="C13" s="16" t="s">
        <v>0</v>
      </c>
      <c r="D13" s="30"/>
      <c r="E13" s="17" t="s">
        <v>4</v>
      </c>
      <c r="F13" s="22" t="s">
        <v>4</v>
      </c>
      <c r="G13" s="19" t="s">
        <v>1</v>
      </c>
      <c r="H13" s="34"/>
      <c r="I13" s="17" t="s">
        <v>4</v>
      </c>
      <c r="J13" s="22" t="s">
        <v>4</v>
      </c>
      <c r="K13" s="20" t="s">
        <v>6</v>
      </c>
      <c r="L13" s="22" t="s">
        <v>4</v>
      </c>
      <c r="M13" s="19" t="s">
        <v>4</v>
      </c>
    </row>
    <row r="14" spans="1:22" x14ac:dyDescent="0.25">
      <c r="A14" s="21"/>
      <c r="B14" s="37"/>
      <c r="C14" s="16"/>
      <c r="D14" s="30"/>
      <c r="E14" s="17"/>
      <c r="F14" s="22"/>
      <c r="G14" s="19"/>
      <c r="H14" s="34"/>
      <c r="I14" s="17"/>
      <c r="J14" s="22"/>
      <c r="K14" s="20"/>
      <c r="L14" s="22"/>
      <c r="M14" s="19"/>
    </row>
    <row r="15" spans="1:22" x14ac:dyDescent="0.25">
      <c r="A15" s="21" t="s">
        <v>37</v>
      </c>
      <c r="B15" s="37">
        <f>N67</f>
        <v>272062.36200000002</v>
      </c>
      <c r="C15" s="16" t="s">
        <v>0</v>
      </c>
      <c r="D15" s="30"/>
      <c r="E15" s="17" t="s">
        <v>6</v>
      </c>
      <c r="F15" s="22" t="s">
        <v>6</v>
      </c>
      <c r="G15" s="19" t="s">
        <v>1</v>
      </c>
      <c r="H15" s="34"/>
      <c r="I15" s="17" t="s">
        <v>1</v>
      </c>
      <c r="J15" s="22" t="s">
        <v>1</v>
      </c>
      <c r="K15" s="20" t="s">
        <v>6</v>
      </c>
      <c r="L15" s="22" t="s">
        <v>6</v>
      </c>
      <c r="M15" s="19" t="s">
        <v>4</v>
      </c>
    </row>
    <row r="16" spans="1:22" x14ac:dyDescent="0.25">
      <c r="A16" s="21" t="s">
        <v>38</v>
      </c>
      <c r="B16" s="37">
        <f t="shared" ref="B16:B17" si="0">N68</f>
        <v>21747</v>
      </c>
      <c r="C16" s="16" t="s">
        <v>0</v>
      </c>
      <c r="D16" s="30"/>
      <c r="E16" s="17" t="s">
        <v>6</v>
      </c>
      <c r="F16" s="22" t="s">
        <v>4</v>
      </c>
      <c r="G16" s="19" t="s">
        <v>1</v>
      </c>
      <c r="H16" s="34"/>
      <c r="I16" s="17" t="s">
        <v>1</v>
      </c>
      <c r="J16" s="22" t="s">
        <v>1</v>
      </c>
      <c r="K16" s="20" t="s">
        <v>6</v>
      </c>
      <c r="L16" s="22" t="s">
        <v>6</v>
      </c>
      <c r="M16" s="19" t="s">
        <v>4</v>
      </c>
    </row>
    <row r="17" spans="1:13" x14ac:dyDescent="0.25">
      <c r="A17" s="21" t="s">
        <v>39</v>
      </c>
      <c r="B17" s="37">
        <f t="shared" si="0"/>
        <v>35395</v>
      </c>
      <c r="C17" s="16" t="s">
        <v>0</v>
      </c>
      <c r="D17" s="30"/>
      <c r="E17" s="17" t="s">
        <v>6</v>
      </c>
      <c r="F17" s="22" t="s">
        <v>6</v>
      </c>
      <c r="G17" s="19" t="s">
        <v>1</v>
      </c>
      <c r="H17" s="34"/>
      <c r="I17" s="17" t="s">
        <v>1</v>
      </c>
      <c r="J17" s="22" t="s">
        <v>1</v>
      </c>
      <c r="K17" s="20" t="s">
        <v>6</v>
      </c>
      <c r="L17" s="22" t="s">
        <v>6</v>
      </c>
      <c r="M17" s="19" t="s">
        <v>4</v>
      </c>
    </row>
    <row r="18" spans="1:13" x14ac:dyDescent="0.25">
      <c r="A18" s="21"/>
      <c r="B18" s="37"/>
      <c r="C18" s="16"/>
      <c r="D18" s="30"/>
      <c r="E18" s="17"/>
      <c r="F18" s="22"/>
      <c r="G18" s="19"/>
      <c r="H18" s="34"/>
      <c r="I18" s="17"/>
      <c r="J18" s="22"/>
      <c r="K18" s="20"/>
      <c r="L18" s="22"/>
      <c r="M18" s="19"/>
    </row>
    <row r="19" spans="1:13" x14ac:dyDescent="0.25">
      <c r="A19" s="15" t="s">
        <v>31</v>
      </c>
      <c r="B19" s="36"/>
      <c r="C19" s="16"/>
      <c r="D19" s="30"/>
      <c r="E19" s="17"/>
      <c r="F19" s="22"/>
      <c r="G19" s="19"/>
      <c r="H19" s="34"/>
      <c r="I19" s="17"/>
      <c r="J19" s="22"/>
      <c r="K19" s="20"/>
      <c r="L19" s="22"/>
      <c r="M19" s="19"/>
    </row>
    <row r="20" spans="1:13" x14ac:dyDescent="0.25">
      <c r="A20" s="21" t="s">
        <v>25</v>
      </c>
      <c r="B20" s="37">
        <f>N72</f>
        <v>909850</v>
      </c>
      <c r="C20" s="16" t="s">
        <v>3</v>
      </c>
      <c r="D20" s="30"/>
      <c r="E20" s="17" t="s">
        <v>4</v>
      </c>
      <c r="F20" s="22" t="s">
        <v>4</v>
      </c>
      <c r="G20" s="19" t="s">
        <v>4</v>
      </c>
      <c r="H20" s="34"/>
      <c r="I20" s="17" t="s">
        <v>1</v>
      </c>
      <c r="J20" s="22" t="s">
        <v>4</v>
      </c>
      <c r="K20" s="20" t="s">
        <v>6</v>
      </c>
      <c r="L20" s="22" t="s">
        <v>4</v>
      </c>
      <c r="M20" s="19" t="s">
        <v>4</v>
      </c>
    </row>
    <row r="21" spans="1:13" x14ac:dyDescent="0.25">
      <c r="A21" s="21" t="s">
        <v>26</v>
      </c>
      <c r="B21" s="37">
        <f>N73</f>
        <v>798294.38399999996</v>
      </c>
      <c r="C21" s="16" t="s">
        <v>3</v>
      </c>
      <c r="D21" s="30"/>
      <c r="E21" s="17" t="s">
        <v>4</v>
      </c>
      <c r="F21" s="22" t="s">
        <v>4</v>
      </c>
      <c r="G21" s="19" t="s">
        <v>4</v>
      </c>
      <c r="H21" s="34"/>
      <c r="I21" s="17" t="s">
        <v>4</v>
      </c>
      <c r="J21" s="22" t="s">
        <v>4</v>
      </c>
      <c r="K21" s="20" t="s">
        <v>6</v>
      </c>
      <c r="L21" s="22" t="s">
        <v>6</v>
      </c>
      <c r="M21" s="19" t="s">
        <v>4</v>
      </c>
    </row>
    <row r="22" spans="1:13" x14ac:dyDescent="0.25">
      <c r="A22" s="21"/>
      <c r="B22" s="37"/>
      <c r="C22" s="16"/>
      <c r="D22" s="30"/>
      <c r="E22" s="17"/>
      <c r="F22" s="22"/>
      <c r="G22" s="19"/>
      <c r="H22" s="34"/>
      <c r="I22" s="17"/>
      <c r="J22" s="22"/>
      <c r="K22" s="20"/>
      <c r="L22" s="22"/>
      <c r="M22" s="19"/>
    </row>
    <row r="23" spans="1:13" x14ac:dyDescent="0.25">
      <c r="A23" s="21" t="s">
        <v>40</v>
      </c>
      <c r="B23" s="37">
        <f>N75</f>
        <v>264500</v>
      </c>
      <c r="C23" s="16" t="s">
        <v>0</v>
      </c>
      <c r="D23" s="30"/>
      <c r="E23" s="17" t="s">
        <v>4</v>
      </c>
      <c r="F23" s="22" t="s">
        <v>1</v>
      </c>
      <c r="G23" s="19" t="s">
        <v>1</v>
      </c>
      <c r="H23" s="34"/>
      <c r="I23" s="17" t="s">
        <v>1</v>
      </c>
      <c r="J23" s="22" t="s">
        <v>1</v>
      </c>
      <c r="K23" s="20" t="s">
        <v>6</v>
      </c>
      <c r="L23" s="22" t="s">
        <v>6</v>
      </c>
      <c r="M23" s="19" t="s">
        <v>6</v>
      </c>
    </row>
    <row r="24" spans="1:13" x14ac:dyDescent="0.25">
      <c r="A24" s="21" t="s">
        <v>41</v>
      </c>
      <c r="B24" s="37">
        <f>N76</f>
        <v>46248.383999999998</v>
      </c>
      <c r="C24" s="16" t="s">
        <v>3</v>
      </c>
      <c r="D24" s="30"/>
      <c r="E24" s="17" t="s">
        <v>6</v>
      </c>
      <c r="F24" s="22" t="s">
        <v>4</v>
      </c>
      <c r="G24" s="19" t="s">
        <v>4</v>
      </c>
      <c r="H24" s="34"/>
      <c r="I24" s="17" t="s">
        <v>4</v>
      </c>
      <c r="J24" s="22" t="s">
        <v>4</v>
      </c>
      <c r="K24" s="20" t="s">
        <v>6</v>
      </c>
      <c r="L24" s="22" t="s">
        <v>6</v>
      </c>
      <c r="M24" s="19" t="s">
        <v>4</v>
      </c>
    </row>
    <row r="25" spans="1:13" x14ac:dyDescent="0.25">
      <c r="A25" s="21"/>
      <c r="B25" s="37"/>
      <c r="C25" s="16"/>
      <c r="D25" s="30"/>
      <c r="E25" s="17"/>
      <c r="F25" s="22"/>
      <c r="G25" s="19"/>
      <c r="H25" s="34"/>
      <c r="I25" s="17"/>
      <c r="J25" s="22"/>
      <c r="K25" s="20"/>
      <c r="L25" s="22"/>
      <c r="M25" s="19"/>
    </row>
    <row r="26" spans="1:13" x14ac:dyDescent="0.25">
      <c r="A26" s="15" t="s">
        <v>32</v>
      </c>
      <c r="B26" s="36"/>
      <c r="C26" s="16"/>
      <c r="D26" s="30"/>
      <c r="E26" s="17"/>
      <c r="F26" s="22"/>
      <c r="G26" s="19"/>
      <c r="H26" s="34"/>
      <c r="I26" s="17"/>
      <c r="J26" s="22"/>
      <c r="K26" s="20"/>
      <c r="L26" s="22"/>
      <c r="M26" s="19"/>
    </row>
    <row r="27" spans="1:13" x14ac:dyDescent="0.25">
      <c r="A27" s="21" t="s">
        <v>25</v>
      </c>
      <c r="B27" s="37">
        <f>N79</f>
        <v>1303500</v>
      </c>
      <c r="C27" s="16" t="s">
        <v>3</v>
      </c>
      <c r="D27" s="30"/>
      <c r="E27" s="17" t="s">
        <v>1</v>
      </c>
      <c r="F27" s="22" t="s">
        <v>1</v>
      </c>
      <c r="G27" s="19" t="s">
        <v>1</v>
      </c>
      <c r="H27" s="34"/>
      <c r="I27" s="17" t="s">
        <v>4</v>
      </c>
      <c r="J27" s="22" t="s">
        <v>1</v>
      </c>
      <c r="K27" s="20" t="s">
        <v>6</v>
      </c>
      <c r="L27" s="22" t="s">
        <v>4</v>
      </c>
      <c r="M27" s="19" t="s">
        <v>4</v>
      </c>
    </row>
    <row r="28" spans="1:13" x14ac:dyDescent="0.25">
      <c r="A28" s="21" t="s">
        <v>26</v>
      </c>
      <c r="B28" s="37">
        <f>N80</f>
        <v>661048</v>
      </c>
      <c r="C28" s="16" t="s">
        <v>0</v>
      </c>
      <c r="D28" s="30"/>
      <c r="E28" s="17" t="s">
        <v>4</v>
      </c>
      <c r="F28" s="22" t="s">
        <v>4</v>
      </c>
      <c r="G28" s="19" t="s">
        <v>4</v>
      </c>
      <c r="H28" s="34"/>
      <c r="I28" s="17" t="s">
        <v>4</v>
      </c>
      <c r="J28" s="22" t="s">
        <v>1</v>
      </c>
      <c r="K28" s="20" t="s">
        <v>6</v>
      </c>
      <c r="L28" s="22" t="s">
        <v>6</v>
      </c>
      <c r="M28" s="19" t="s">
        <v>4</v>
      </c>
    </row>
    <row r="29" spans="1:13" x14ac:dyDescent="0.25">
      <c r="A29" s="21"/>
      <c r="B29" s="37"/>
      <c r="C29" s="16"/>
      <c r="D29" s="30"/>
      <c r="E29" s="17"/>
      <c r="F29" s="22"/>
      <c r="G29" s="19"/>
      <c r="H29" s="34"/>
      <c r="I29" s="17"/>
      <c r="J29" s="22"/>
      <c r="K29" s="20"/>
      <c r="L29" s="22"/>
      <c r="M29" s="19"/>
    </row>
    <row r="30" spans="1:13" x14ac:dyDescent="0.25">
      <c r="A30" s="21" t="s">
        <v>42</v>
      </c>
      <c r="B30" s="37">
        <f>N82</f>
        <v>552500</v>
      </c>
      <c r="C30" s="16" t="s">
        <v>0</v>
      </c>
      <c r="D30" s="30"/>
      <c r="E30" s="17" t="s">
        <v>1</v>
      </c>
      <c r="F30" s="22" t="s">
        <v>1</v>
      </c>
      <c r="G30" s="19" t="s">
        <v>1</v>
      </c>
      <c r="H30" s="34"/>
      <c r="I30" s="17" t="s">
        <v>1</v>
      </c>
      <c r="J30" s="22" t="s">
        <v>1</v>
      </c>
      <c r="K30" s="20" t="s">
        <v>6</v>
      </c>
      <c r="L30" s="22" t="s">
        <v>6</v>
      </c>
      <c r="M30" s="19" t="s">
        <v>4</v>
      </c>
    </row>
    <row r="31" spans="1:13" x14ac:dyDescent="0.25">
      <c r="A31" s="21" t="s">
        <v>43</v>
      </c>
      <c r="B31" s="37">
        <f>N83</f>
        <v>136448</v>
      </c>
      <c r="C31" s="16" t="s">
        <v>3</v>
      </c>
      <c r="D31" s="30"/>
      <c r="E31" s="17" t="s">
        <v>4</v>
      </c>
      <c r="F31" s="22" t="s">
        <v>4</v>
      </c>
      <c r="G31" s="19" t="s">
        <v>4</v>
      </c>
      <c r="H31" s="34"/>
      <c r="I31" s="17" t="s">
        <v>4</v>
      </c>
      <c r="J31" s="22" t="s">
        <v>4</v>
      </c>
      <c r="K31" s="20" t="s">
        <v>6</v>
      </c>
      <c r="L31" s="22" t="s">
        <v>6</v>
      </c>
      <c r="M31" s="19" t="s">
        <v>4</v>
      </c>
    </row>
    <row r="32" spans="1:13" x14ac:dyDescent="0.25">
      <c r="A32" s="11"/>
      <c r="B32" s="38"/>
      <c r="C32" s="16"/>
      <c r="D32" s="30"/>
      <c r="E32" s="17"/>
      <c r="F32" s="22"/>
      <c r="G32" s="19"/>
      <c r="H32" s="34"/>
      <c r="I32" s="17"/>
      <c r="J32" s="22"/>
      <c r="K32" s="20"/>
      <c r="L32" s="22"/>
      <c r="M32" s="19"/>
    </row>
    <row r="33" spans="1:13" x14ac:dyDescent="0.25">
      <c r="A33" s="15" t="s">
        <v>33</v>
      </c>
      <c r="B33" s="36"/>
      <c r="C33" s="16"/>
      <c r="D33" s="30"/>
      <c r="E33" s="17"/>
      <c r="F33" s="22"/>
      <c r="G33" s="19"/>
      <c r="H33" s="34"/>
      <c r="I33" s="17"/>
      <c r="J33" s="22"/>
      <c r="K33" s="20"/>
      <c r="L33" s="22"/>
      <c r="M33" s="19"/>
    </row>
    <row r="34" spans="1:13" x14ac:dyDescent="0.25">
      <c r="A34" s="21" t="s">
        <v>25</v>
      </c>
      <c r="B34" s="37">
        <f>N86</f>
        <v>1442900</v>
      </c>
      <c r="C34" s="16" t="s">
        <v>3</v>
      </c>
      <c r="D34" s="30"/>
      <c r="E34" s="17" t="s">
        <v>4</v>
      </c>
      <c r="F34" s="22" t="s">
        <v>4</v>
      </c>
      <c r="G34" s="19" t="s">
        <v>4</v>
      </c>
      <c r="H34" s="34"/>
      <c r="I34" s="17" t="s">
        <v>4</v>
      </c>
      <c r="J34" s="22" t="s">
        <v>4</v>
      </c>
      <c r="K34" s="20" t="s">
        <v>4</v>
      </c>
      <c r="L34" s="22" t="s">
        <v>4</v>
      </c>
      <c r="M34" s="19" t="s">
        <v>4</v>
      </c>
    </row>
    <row r="35" spans="1:13" x14ac:dyDescent="0.25">
      <c r="A35" s="21" t="s">
        <v>26</v>
      </c>
      <c r="B35" s="37">
        <f>N87</f>
        <v>0</v>
      </c>
      <c r="C35" s="16" t="s">
        <v>6</v>
      </c>
      <c r="D35" s="30"/>
      <c r="E35" s="17" t="s">
        <v>6</v>
      </c>
      <c r="F35" s="22" t="s">
        <v>6</v>
      </c>
      <c r="G35" s="19" t="s">
        <v>6</v>
      </c>
      <c r="H35" s="34"/>
      <c r="I35" s="17" t="s">
        <v>6</v>
      </c>
      <c r="J35" s="22" t="s">
        <v>6</v>
      </c>
      <c r="K35" s="20" t="s">
        <v>6</v>
      </c>
      <c r="L35" s="22" t="s">
        <v>6</v>
      </c>
      <c r="M35" s="19" t="s">
        <v>6</v>
      </c>
    </row>
    <row r="36" spans="1:13" x14ac:dyDescent="0.25">
      <c r="A36" s="21"/>
      <c r="B36" s="37"/>
      <c r="C36" s="16"/>
      <c r="D36" s="30"/>
      <c r="E36" s="17"/>
      <c r="F36" s="22"/>
      <c r="G36" s="19"/>
      <c r="H36" s="34"/>
      <c r="I36" s="17"/>
      <c r="J36" s="22"/>
      <c r="K36" s="20"/>
      <c r="L36" s="22"/>
      <c r="M36" s="19"/>
    </row>
    <row r="37" spans="1:13" x14ac:dyDescent="0.25">
      <c r="A37" s="21" t="s">
        <v>44</v>
      </c>
      <c r="B37" s="37">
        <f>N89</f>
        <v>140000</v>
      </c>
      <c r="C37" s="16" t="s">
        <v>0</v>
      </c>
      <c r="D37" s="30"/>
      <c r="E37" s="17" t="s">
        <v>1</v>
      </c>
      <c r="F37" s="22" t="s">
        <v>1</v>
      </c>
      <c r="G37" s="19" t="s">
        <v>1</v>
      </c>
      <c r="H37" s="34"/>
      <c r="I37" s="17" t="s">
        <v>4</v>
      </c>
      <c r="J37" s="22" t="s">
        <v>4</v>
      </c>
      <c r="K37" s="20" t="s">
        <v>4</v>
      </c>
      <c r="L37" s="22" t="s">
        <v>6</v>
      </c>
      <c r="M37" s="19" t="s">
        <v>6</v>
      </c>
    </row>
    <row r="38" spans="1:13" x14ac:dyDescent="0.25">
      <c r="A38" s="21" t="s">
        <v>45</v>
      </c>
      <c r="B38" s="37">
        <f>N90</f>
        <v>136000</v>
      </c>
      <c r="C38" s="16" t="s">
        <v>0</v>
      </c>
      <c r="D38" s="30"/>
      <c r="E38" s="17" t="s">
        <v>1</v>
      </c>
      <c r="F38" s="22" t="s">
        <v>1</v>
      </c>
      <c r="G38" s="19" t="s">
        <v>1</v>
      </c>
      <c r="H38" s="34"/>
      <c r="I38" s="17" t="s">
        <v>4</v>
      </c>
      <c r="J38" s="22" t="s">
        <v>4</v>
      </c>
      <c r="K38" s="20" t="s">
        <v>4</v>
      </c>
      <c r="L38" s="22" t="s">
        <v>6</v>
      </c>
      <c r="M38" s="19" t="s">
        <v>4</v>
      </c>
    </row>
    <row r="39" spans="1:13" x14ac:dyDescent="0.25">
      <c r="A39" s="21"/>
      <c r="B39" s="37"/>
      <c r="C39" s="16"/>
      <c r="D39" s="30"/>
      <c r="E39" s="17"/>
      <c r="F39" s="22"/>
      <c r="G39" s="19"/>
      <c r="H39" s="34"/>
      <c r="I39" s="17"/>
      <c r="J39" s="22"/>
      <c r="K39" s="20"/>
      <c r="L39" s="22"/>
      <c r="M39" s="19"/>
    </row>
    <row r="40" spans="1:13" x14ac:dyDescent="0.25">
      <c r="A40" s="15" t="s">
        <v>34</v>
      </c>
      <c r="B40" s="37"/>
      <c r="C40" s="16"/>
      <c r="D40" s="30"/>
      <c r="E40" s="17"/>
      <c r="F40" s="22"/>
      <c r="G40" s="19"/>
      <c r="H40" s="34"/>
      <c r="I40" s="17"/>
      <c r="J40" s="22"/>
      <c r="K40" s="20"/>
      <c r="L40" s="22"/>
      <c r="M40" s="19"/>
    </row>
    <row r="41" spans="1:13" x14ac:dyDescent="0.25">
      <c r="A41" s="21" t="s">
        <v>25</v>
      </c>
      <c r="B41" s="37">
        <f>N93</f>
        <v>215000</v>
      </c>
      <c r="C41" s="16" t="s">
        <v>0</v>
      </c>
      <c r="D41" s="30"/>
      <c r="E41" s="17" t="s">
        <v>1</v>
      </c>
      <c r="F41" s="22" t="s">
        <v>1</v>
      </c>
      <c r="G41" s="19" t="s">
        <v>1</v>
      </c>
      <c r="H41" s="34"/>
      <c r="I41" s="17" t="s">
        <v>1</v>
      </c>
      <c r="J41" s="22" t="s">
        <v>4</v>
      </c>
      <c r="K41" s="20" t="s">
        <v>6</v>
      </c>
      <c r="L41" s="22" t="s">
        <v>4</v>
      </c>
      <c r="M41" s="19" t="s">
        <v>4</v>
      </c>
    </row>
    <row r="42" spans="1:13" x14ac:dyDescent="0.25">
      <c r="A42" s="21" t="s">
        <v>26</v>
      </c>
      <c r="B42" s="37">
        <f>N94</f>
        <v>7700</v>
      </c>
      <c r="C42" s="16" t="s">
        <v>0</v>
      </c>
      <c r="D42" s="30"/>
      <c r="E42" s="17" t="s">
        <v>1</v>
      </c>
      <c r="F42" s="22" t="s">
        <v>1</v>
      </c>
      <c r="G42" s="19" t="s">
        <v>1</v>
      </c>
      <c r="H42" s="34"/>
      <c r="I42" s="17" t="s">
        <v>4</v>
      </c>
      <c r="J42" s="22" t="s">
        <v>4</v>
      </c>
      <c r="K42" s="20" t="s">
        <v>6</v>
      </c>
      <c r="L42" s="22" t="s">
        <v>6</v>
      </c>
      <c r="M42" s="19" t="s">
        <v>6</v>
      </c>
    </row>
    <row r="43" spans="1:13" x14ac:dyDescent="0.25">
      <c r="A43" s="21"/>
      <c r="B43" s="37"/>
      <c r="C43" s="16"/>
      <c r="D43" s="30"/>
      <c r="E43" s="17"/>
      <c r="F43" s="22"/>
      <c r="G43" s="19"/>
      <c r="H43" s="34"/>
      <c r="I43" s="17"/>
      <c r="J43" s="22"/>
      <c r="K43" s="20"/>
      <c r="L43" s="22"/>
      <c r="M43" s="19"/>
    </row>
    <row r="44" spans="1:13" x14ac:dyDescent="0.25">
      <c r="A44" s="21" t="s">
        <v>46</v>
      </c>
      <c r="B44" s="37">
        <f>N96</f>
        <v>47000</v>
      </c>
      <c r="C44" s="16" t="s">
        <v>0</v>
      </c>
      <c r="D44" s="30"/>
      <c r="E44" s="17" t="s">
        <v>1</v>
      </c>
      <c r="F44" s="22" t="s">
        <v>1</v>
      </c>
      <c r="G44" s="19" t="s">
        <v>1</v>
      </c>
      <c r="H44" s="34"/>
      <c r="I44" s="17" t="s">
        <v>1</v>
      </c>
      <c r="J44" s="22" t="s">
        <v>4</v>
      </c>
      <c r="K44" s="20" t="s">
        <v>6</v>
      </c>
      <c r="L44" s="22" t="s">
        <v>6</v>
      </c>
      <c r="M44" s="19" t="s">
        <v>4</v>
      </c>
    </row>
    <row r="45" spans="1:13" x14ac:dyDescent="0.25">
      <c r="A45" s="21"/>
      <c r="B45" s="37"/>
      <c r="C45" s="16"/>
      <c r="D45" s="30"/>
      <c r="E45" s="17"/>
      <c r="F45" s="22"/>
      <c r="G45" s="19"/>
      <c r="H45" s="34"/>
      <c r="I45" s="17"/>
      <c r="J45" s="22"/>
      <c r="K45" s="20"/>
      <c r="L45" s="22"/>
      <c r="M45" s="19"/>
    </row>
    <row r="46" spans="1:13" x14ac:dyDescent="0.25">
      <c r="A46" s="11"/>
      <c r="B46" s="38"/>
      <c r="C46" s="23"/>
      <c r="D46" s="31"/>
      <c r="E46" s="24"/>
      <c r="F46" s="25"/>
      <c r="G46" s="26"/>
      <c r="H46" s="35"/>
      <c r="I46" s="24"/>
      <c r="J46" s="25"/>
      <c r="K46" s="27"/>
      <c r="L46" s="25"/>
      <c r="M46" s="26"/>
    </row>
    <row r="47" spans="1:1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50" spans="1:14" ht="24.75" customHeight="1" x14ac:dyDescent="0.25"/>
    <row r="58" spans="1:14" hidden="1" x14ac:dyDescent="0.25">
      <c r="A58" s="6"/>
      <c r="B58" s="6">
        <v>2021</v>
      </c>
      <c r="C58" s="6">
        <v>2022</v>
      </c>
      <c r="D58" s="6"/>
      <c r="E58" s="6">
        <v>2023</v>
      </c>
      <c r="F58" s="6">
        <v>2024</v>
      </c>
      <c r="G58" s="6">
        <v>2025</v>
      </c>
      <c r="H58" s="6"/>
      <c r="I58" s="6">
        <v>2026</v>
      </c>
      <c r="J58" s="6">
        <v>2027</v>
      </c>
      <c r="K58" s="6">
        <v>2028</v>
      </c>
      <c r="L58" s="6">
        <v>2029</v>
      </c>
      <c r="M58" s="6" t="s">
        <v>27</v>
      </c>
      <c r="N58" s="6"/>
    </row>
    <row r="59" spans="1:14" hidden="1" x14ac:dyDescent="0.25">
      <c r="A59" s="6" t="s">
        <v>28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</row>
    <row r="60" spans="1:14" hidden="1" x14ac:dyDescent="0.25">
      <c r="A60" s="6" t="s">
        <v>29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4" hidden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4" hidden="1" x14ac:dyDescent="0.25">
      <c r="A62" s="6"/>
      <c r="B62" s="40"/>
      <c r="C62" s="40"/>
      <c r="D62" s="6"/>
      <c r="E62" s="6"/>
      <c r="F62" s="6"/>
      <c r="G62" s="6"/>
      <c r="H62" s="6"/>
      <c r="I62" s="6"/>
      <c r="J62" s="6"/>
      <c r="K62" s="6"/>
      <c r="L62" s="6"/>
      <c r="M62" s="6"/>
      <c r="N62" s="6">
        <v>1000</v>
      </c>
    </row>
    <row r="63" spans="1:14" hidden="1" x14ac:dyDescent="0.25">
      <c r="A63" s="15" t="s">
        <v>30</v>
      </c>
      <c r="B63" s="41"/>
      <c r="C63" s="41"/>
    </row>
    <row r="64" spans="1:14" hidden="1" x14ac:dyDescent="0.25">
      <c r="A64" s="21" t="s">
        <v>25</v>
      </c>
      <c r="B64" s="41">
        <f>'[1]Totalt - Inv nom 2024 VA'!$C$2</f>
        <v>110245551</v>
      </c>
      <c r="C64" s="41">
        <f>'[1]Totalt - Inv nom 2024 VA'!$D$2</f>
        <v>74000000</v>
      </c>
      <c r="D64" s="41"/>
      <c r="E64" s="41">
        <f>'[2]Totalt - Inv nom 2024 VA'!$E$3</f>
        <v>186680591.0700002</v>
      </c>
      <c r="F64" s="41">
        <f>'[1]Totalt - Inv nom 2024 VA'!$F$2</f>
        <v>290150000</v>
      </c>
      <c r="G64" s="41">
        <f>'[1]Totalt - Inv nom 2024 VA'!$G$2</f>
        <v>264932056</v>
      </c>
      <c r="I64" s="41">
        <f>'[1]Totalt - Inv nom 2024 VA'!H2</f>
        <v>141312306</v>
      </c>
      <c r="J64" s="41">
        <f>'[1]Totalt - Inv nom 2024 VA'!I2</f>
        <v>105500000</v>
      </c>
      <c r="K64" s="41">
        <f>'[1]Totalt - Inv nom 2024 VA'!J2</f>
        <v>103770000</v>
      </c>
      <c r="L64" s="41">
        <f>'[1]Totalt - Inv nom 2024 VA'!K2</f>
        <v>150090000</v>
      </c>
      <c r="M64" s="41">
        <f>G64+I64+J64+K64+L64</f>
        <v>765604362</v>
      </c>
      <c r="N64" s="41">
        <f>M64/$N$62</f>
        <v>765604.36199999996</v>
      </c>
    </row>
    <row r="65" spans="1:14" hidden="1" x14ac:dyDescent="0.25">
      <c r="A65" s="21" t="s">
        <v>26</v>
      </c>
      <c r="B65" s="41">
        <f>'[1]Totalt - Inv nom 2024 VA'!$C$3</f>
        <v>11035622</v>
      </c>
      <c r="C65" s="41">
        <f>'[1]Totalt - Inv nom 2024 VA'!$D$3</f>
        <v>17200000</v>
      </c>
      <c r="D65" s="41"/>
      <c r="E65" s="41">
        <f>'[2]Totalt - Inv nom 2024 VA'!$E$4</f>
        <v>15020722.749999993</v>
      </c>
      <c r="F65" s="41">
        <f>'[1]Totalt - Inv nom 2024 VA'!$F$3</f>
        <v>69000000</v>
      </c>
      <c r="G65" s="41">
        <f>'[2]Totalt - Inv nom 2024 VA'!$G$4</f>
        <v>130475000</v>
      </c>
      <c r="I65" s="41">
        <f>'[1]Totalt - Inv nom 2024 VA'!H3</f>
        <v>211500000</v>
      </c>
      <c r="J65" s="41">
        <f>'[1]Totalt - Inv nom 2024 VA'!I3</f>
        <v>221006000</v>
      </c>
      <c r="K65" s="41">
        <f>'[1]Totalt - Inv nom 2024 VA'!J3</f>
        <v>230431000</v>
      </c>
      <c r="L65" s="41">
        <f>'[1]Totalt - Inv nom 2024 VA'!K3</f>
        <v>178806000</v>
      </c>
      <c r="M65" s="41">
        <f>G65+I65+J65+K65+L65</f>
        <v>972218000</v>
      </c>
      <c r="N65" s="41">
        <f>M65/$N$62</f>
        <v>972218</v>
      </c>
    </row>
    <row r="66" spans="1:14" hidden="1" x14ac:dyDescent="0.25">
      <c r="A66" s="21"/>
      <c r="B66" s="41"/>
      <c r="C66" s="41"/>
      <c r="D66" s="41"/>
      <c r="E66" s="41"/>
      <c r="F66" s="41"/>
      <c r="G66" s="41"/>
      <c r="N66" s="41"/>
    </row>
    <row r="67" spans="1:14" hidden="1" x14ac:dyDescent="0.25">
      <c r="A67" s="21" t="s">
        <v>37</v>
      </c>
      <c r="B67" s="41"/>
      <c r="C67" s="41"/>
      <c r="D67" s="41"/>
      <c r="E67" s="41"/>
      <c r="F67" s="41">
        <f>'[1]Redovisning - total'!J42</f>
        <v>244966757</v>
      </c>
      <c r="G67" s="41">
        <f>'[1]Redovisning - total'!K42</f>
        <v>184720056</v>
      </c>
      <c r="I67" s="41">
        <f>'[1]Redovisning - total'!L42</f>
        <v>87342306</v>
      </c>
      <c r="J67" s="41">
        <f>'[1]Redovisning - total'!M42</f>
        <v>0</v>
      </c>
      <c r="K67" s="41">
        <f>'[1]Redovisning - total'!N42</f>
        <v>0</v>
      </c>
      <c r="L67" s="41">
        <f>'[1]Redovisning - total'!O42</f>
        <v>0</v>
      </c>
      <c r="M67" s="41">
        <f>G67+I67+J67+K67+L67</f>
        <v>272062362</v>
      </c>
      <c r="N67" s="41">
        <f>M67/$N$62</f>
        <v>272062.36200000002</v>
      </c>
    </row>
    <row r="68" spans="1:14" hidden="1" x14ac:dyDescent="0.25">
      <c r="A68" s="21" t="s">
        <v>38</v>
      </c>
      <c r="B68" s="41"/>
      <c r="C68" s="41"/>
      <c r="D68" s="41"/>
      <c r="E68" s="41"/>
      <c r="F68" s="41">
        <f>'[1]Redovisning - total'!J62</f>
        <v>0</v>
      </c>
      <c r="G68" s="41">
        <f>'[1]Redovisning - total'!K62</f>
        <v>987000</v>
      </c>
      <c r="I68" s="41">
        <f>'[1]Redovisning - total'!L62</f>
        <v>4450000</v>
      </c>
      <c r="J68" s="41">
        <f>'[1]Redovisning - total'!M62</f>
        <v>4450000</v>
      </c>
      <c r="K68" s="41">
        <f>'[1]Redovisning - total'!N62</f>
        <v>4470000</v>
      </c>
      <c r="L68" s="41">
        <f>'[1]Redovisning - total'!O62</f>
        <v>7390000</v>
      </c>
      <c r="M68" s="41">
        <f>G68+I68+J68+K68+L68</f>
        <v>21747000</v>
      </c>
      <c r="N68" s="41">
        <f>M68/$N$62</f>
        <v>21747</v>
      </c>
    </row>
    <row r="69" spans="1:14" hidden="1" x14ac:dyDescent="0.25">
      <c r="A69" s="21" t="s">
        <v>39</v>
      </c>
      <c r="B69" s="41"/>
      <c r="C69" s="41"/>
      <c r="D69" s="41"/>
      <c r="E69" s="41"/>
      <c r="F69" s="41">
        <f>'[1]Redovisning - total'!J64</f>
        <v>0</v>
      </c>
      <c r="G69" s="41">
        <f>'[1]Redovisning - total'!K64</f>
        <v>3075000</v>
      </c>
      <c r="I69" s="41">
        <f>'[1]Redovisning - total'!L64</f>
        <v>4220000</v>
      </c>
      <c r="J69" s="41">
        <f>'[1]Redovisning - total'!M64</f>
        <v>8300000</v>
      </c>
      <c r="K69" s="41">
        <f>'[1]Redovisning - total'!N64</f>
        <v>8300000</v>
      </c>
      <c r="L69" s="41">
        <f>'[1]Redovisning - total'!O64</f>
        <v>11500000</v>
      </c>
      <c r="M69" s="41">
        <f>G69+I69+J69+K69+L69</f>
        <v>35395000</v>
      </c>
      <c r="N69" s="41">
        <f>M69/$N$62</f>
        <v>35395</v>
      </c>
    </row>
    <row r="70" spans="1:14" hidden="1" x14ac:dyDescent="0.25">
      <c r="A70" s="21"/>
      <c r="B70" s="41"/>
      <c r="C70" s="41"/>
      <c r="D70" s="41"/>
      <c r="E70" s="41"/>
      <c r="F70" s="41"/>
      <c r="G70" s="41"/>
      <c r="N70" s="41"/>
    </row>
    <row r="71" spans="1:14" hidden="1" x14ac:dyDescent="0.25">
      <c r="A71" s="15" t="s">
        <v>31</v>
      </c>
      <c r="B71" s="41"/>
      <c r="C71" s="41"/>
      <c r="D71" s="41"/>
      <c r="E71" s="41"/>
      <c r="F71" s="41"/>
      <c r="G71" s="41"/>
      <c r="N71" s="41"/>
    </row>
    <row r="72" spans="1:14" hidden="1" x14ac:dyDescent="0.25">
      <c r="A72" s="21" t="s">
        <v>25</v>
      </c>
      <c r="B72" s="41">
        <f>'[1]Totalt - Inv nom 2024 VA'!$C$4</f>
        <v>76847800</v>
      </c>
      <c r="C72" s="41">
        <f>'[1]Totalt - Inv nom 2024 VA'!$D$4</f>
        <v>104500000</v>
      </c>
      <c r="D72" s="41"/>
      <c r="E72" s="41">
        <f>'[2]Totalt - Inv nom 2024 VA'!$E$5</f>
        <v>212476524.86999986</v>
      </c>
      <c r="F72" s="41">
        <f>'[1]Totalt - Inv nom 2024 VA'!$F$4</f>
        <v>238500000</v>
      </c>
      <c r="G72" s="41">
        <f>'[1]Totalt - Inv nom 2024 VA'!$G$4</f>
        <v>198050000</v>
      </c>
      <c r="I72" s="41">
        <f>'[1]Totalt - Inv nom 2024 VA'!H4</f>
        <v>238950000</v>
      </c>
      <c r="J72" s="41">
        <f>'[1]Totalt - Inv nom 2024 VA'!I4</f>
        <v>183350000</v>
      </c>
      <c r="K72" s="41">
        <f>'[1]Totalt - Inv nom 2024 VA'!J4</f>
        <v>159250000</v>
      </c>
      <c r="L72" s="41">
        <f>'[1]Totalt - Inv nom 2024 VA'!K4</f>
        <v>130250000</v>
      </c>
      <c r="M72" s="41">
        <f t="shared" ref="M72:M73" si="1">G72+I72+J72+K72+L72</f>
        <v>909850000</v>
      </c>
      <c r="N72" s="41">
        <f>M72/$N$62</f>
        <v>909850</v>
      </c>
    </row>
    <row r="73" spans="1:14" hidden="1" x14ac:dyDescent="0.25">
      <c r="A73" s="21" t="s">
        <v>26</v>
      </c>
      <c r="B73" s="41">
        <f>'[1]Totalt - Inv nom 2024 VA'!$C$5</f>
        <v>124748255</v>
      </c>
      <c r="C73" s="41">
        <f>'[1]Totalt - Inv nom 2024 VA'!$D$5</f>
        <v>67625000</v>
      </c>
      <c r="D73" s="41"/>
      <c r="E73" s="41">
        <f>'[2]Totalt - Inv nom 2024 VA'!$E$6</f>
        <v>160852481.42999995</v>
      </c>
      <c r="F73" s="41">
        <f>'[1]Totalt - Inv nom 2024 VA'!$F$5</f>
        <v>126650000</v>
      </c>
      <c r="G73" s="41">
        <f>'[1]Totalt - Inv nom 2024 VA'!$G$5</f>
        <v>123174000</v>
      </c>
      <c r="I73" s="41">
        <f>'[1]Totalt - Inv nom 2024 VA'!H5</f>
        <v>130098000</v>
      </c>
      <c r="J73" s="41">
        <f>'[1]Totalt - Inv nom 2024 VA'!I5</f>
        <v>161827872</v>
      </c>
      <c r="K73" s="41">
        <f>'[1]Totalt - Inv nom 2024 VA'!J5</f>
        <v>167312000</v>
      </c>
      <c r="L73" s="41">
        <f>'[1]Totalt - Inv nom 2024 VA'!K5</f>
        <v>215882512</v>
      </c>
      <c r="M73" s="41">
        <f t="shared" si="1"/>
        <v>798294384</v>
      </c>
      <c r="N73" s="41">
        <f>M73/$N$62</f>
        <v>798294.38399999996</v>
      </c>
    </row>
    <row r="74" spans="1:14" hidden="1" x14ac:dyDescent="0.25">
      <c r="A74" s="21"/>
      <c r="B74" s="41"/>
      <c r="C74" s="41"/>
      <c r="D74" s="41"/>
      <c r="E74" s="41"/>
      <c r="F74" s="41"/>
      <c r="G74" s="41"/>
      <c r="I74" s="41"/>
      <c r="J74" s="41"/>
      <c r="K74" s="41"/>
      <c r="L74" s="41"/>
      <c r="M74" s="41"/>
      <c r="N74" s="41"/>
    </row>
    <row r="75" spans="1:14" hidden="1" x14ac:dyDescent="0.25">
      <c r="A75" s="21" t="s">
        <v>40</v>
      </c>
      <c r="B75" s="41"/>
      <c r="C75" s="41"/>
      <c r="D75" s="41"/>
      <c r="E75" s="41"/>
      <c r="F75" s="41">
        <f>'[1]Redovisning - total'!J146</f>
        <v>5000000</v>
      </c>
      <c r="G75" s="41">
        <f>'[1]Redovisning - total'!K146</f>
        <v>38500000</v>
      </c>
      <c r="I75" s="41">
        <f>'[1]Redovisning - total'!L146</f>
        <v>60500000</v>
      </c>
      <c r="J75" s="41">
        <f>'[1]Redovisning - total'!M146</f>
        <v>75500000</v>
      </c>
      <c r="K75" s="41">
        <f>'[1]Redovisning - total'!N146</f>
        <v>60000000</v>
      </c>
      <c r="L75" s="41">
        <f>'[1]Redovisning - total'!O146</f>
        <v>30000000</v>
      </c>
      <c r="M75" s="41">
        <f>G75+I75+J75+K75+L75</f>
        <v>264500000</v>
      </c>
      <c r="N75" s="41">
        <f>M75/$N$62</f>
        <v>264500</v>
      </c>
    </row>
    <row r="76" spans="1:14" hidden="1" x14ac:dyDescent="0.25">
      <c r="A76" s="21" t="s">
        <v>41</v>
      </c>
      <c r="B76" s="41"/>
      <c r="C76" s="41"/>
      <c r="D76" s="41"/>
      <c r="E76" s="41"/>
      <c r="F76" s="41">
        <f>'[1]Redovisning - total'!J87</f>
        <v>8198400</v>
      </c>
      <c r="G76" s="41">
        <f>'[1]Redovisning - total'!K87</f>
        <v>7224000</v>
      </c>
      <c r="I76" s="41">
        <f>'[1]Redovisning - total'!L87</f>
        <v>7560000</v>
      </c>
      <c r="J76" s="41">
        <f>'[1]Redovisning - total'!M87</f>
        <v>8635872</v>
      </c>
      <c r="K76" s="41">
        <f>'[1]Redovisning - total'!N87</f>
        <v>10080000</v>
      </c>
      <c r="L76" s="41">
        <f>'[1]Redovisning - total'!O87</f>
        <v>12748512</v>
      </c>
      <c r="M76" s="41">
        <f>G76+I76+J76+K76+L76</f>
        <v>46248384</v>
      </c>
      <c r="N76" s="41">
        <f>M76/$N$62</f>
        <v>46248.383999999998</v>
      </c>
    </row>
    <row r="77" spans="1:14" hidden="1" x14ac:dyDescent="0.25">
      <c r="A77" s="11"/>
      <c r="B77" s="41"/>
      <c r="C77" s="41"/>
      <c r="D77" s="41"/>
      <c r="E77" s="41"/>
      <c r="F77" s="41"/>
      <c r="G77" s="41"/>
      <c r="N77" s="41"/>
    </row>
    <row r="78" spans="1:14" hidden="1" x14ac:dyDescent="0.25">
      <c r="A78" s="15" t="s">
        <v>32</v>
      </c>
      <c r="B78" s="41"/>
      <c r="C78" s="41"/>
      <c r="D78" s="41"/>
      <c r="E78" s="41"/>
      <c r="F78" s="41"/>
      <c r="G78" s="41"/>
      <c r="N78" s="41"/>
    </row>
    <row r="79" spans="1:14" hidden="1" x14ac:dyDescent="0.25">
      <c r="A79" s="21" t="s">
        <v>25</v>
      </c>
      <c r="B79" s="41">
        <f>'[1]Totalt - Inv nom 2024 VA'!$C$6</f>
        <v>225465373</v>
      </c>
      <c r="C79" s="41">
        <f>'[1]Totalt - Inv nom 2024 VA'!$D$6</f>
        <v>233800000</v>
      </c>
      <c r="D79" s="41"/>
      <c r="E79" s="41">
        <f>'[2]Totalt - Inv nom 2024 VA'!$E$7</f>
        <v>192222852.89999971</v>
      </c>
      <c r="F79" s="41">
        <f>'[1]Totalt - Inv nom 2024 VA'!$F$6</f>
        <v>303250000</v>
      </c>
      <c r="G79" s="41">
        <f>'[1]Totalt - Inv nom 2024 VA'!$G$6</f>
        <v>269200000</v>
      </c>
      <c r="I79" s="41">
        <f>'[1]Totalt - Inv nom 2024 VA'!H6</f>
        <v>287700000</v>
      </c>
      <c r="J79" s="41">
        <f>'[1]Totalt - Inv nom 2024 VA'!I6</f>
        <v>267200000</v>
      </c>
      <c r="K79" s="41">
        <f>'[1]Totalt - Inv nom 2024 VA'!J6</f>
        <v>290200000</v>
      </c>
      <c r="L79" s="41">
        <f>'[1]Totalt - Inv nom 2024 VA'!K6</f>
        <v>189200000</v>
      </c>
      <c r="M79" s="41">
        <f t="shared" ref="M79:M80" si="2">G79+I79+J79+K79+L79</f>
        <v>1303500000</v>
      </c>
      <c r="N79" s="41">
        <f>M79/$N$62</f>
        <v>1303500</v>
      </c>
    </row>
    <row r="80" spans="1:14" hidden="1" x14ac:dyDescent="0.25">
      <c r="A80" s="21" t="s">
        <v>26</v>
      </c>
      <c r="B80" s="41">
        <f>'[1]Totalt - Inv nom 2024 VA'!$C$7</f>
        <v>26326643</v>
      </c>
      <c r="C80" s="41">
        <f>'[1]Totalt - Inv nom 2024 VA'!$D$7</f>
        <v>25500000</v>
      </c>
      <c r="D80" s="41"/>
      <c r="E80" s="41">
        <f>'[2]Totalt - Inv nom 2024 VA'!$E$8</f>
        <v>68597476.209999993</v>
      </c>
      <c r="F80" s="41">
        <f>'[1]Totalt - Inv nom 2024 VA'!$F$7</f>
        <v>117700000</v>
      </c>
      <c r="G80" s="41">
        <f>'[1]Totalt - Inv nom 2024 VA'!$G$7</f>
        <v>83500000</v>
      </c>
      <c r="I80" s="41">
        <f>'[1]Totalt - Inv nom 2024 VA'!H7</f>
        <v>141200000</v>
      </c>
      <c r="J80" s="41">
        <f>'[1]Totalt - Inv nom 2024 VA'!I7</f>
        <v>168900000</v>
      </c>
      <c r="K80" s="41">
        <f>'[1]Totalt - Inv nom 2024 VA'!J7</f>
        <v>129288000</v>
      </c>
      <c r="L80" s="41">
        <f>'[1]Totalt - Inv nom 2024 VA'!K7</f>
        <v>138160000</v>
      </c>
      <c r="M80" s="41">
        <f t="shared" si="2"/>
        <v>661048000</v>
      </c>
      <c r="N80" s="41">
        <f>M80/$N$62</f>
        <v>661048</v>
      </c>
    </row>
    <row r="81" spans="1:14" hidden="1" x14ac:dyDescent="0.25">
      <c r="A81" s="21"/>
      <c r="B81" s="41"/>
      <c r="C81" s="41"/>
      <c r="D81" s="41"/>
      <c r="E81" s="41"/>
      <c r="F81" s="41"/>
      <c r="G81" s="41"/>
      <c r="N81" s="41"/>
    </row>
    <row r="82" spans="1:14" hidden="1" x14ac:dyDescent="0.25">
      <c r="A82" s="21" t="s">
        <v>42</v>
      </c>
      <c r="B82" s="41"/>
      <c r="C82" s="41"/>
      <c r="D82" s="41"/>
      <c r="E82" s="41"/>
      <c r="F82" s="41">
        <f>'[1]Redovisning - total'!J228</f>
        <v>7500000</v>
      </c>
      <c r="G82" s="41">
        <f>'[1]Redovisning - total'!K228</f>
        <v>7500000</v>
      </c>
      <c r="I82" s="41">
        <f>'[1]Redovisning - total'!L228</f>
        <v>200000000</v>
      </c>
      <c r="J82" s="41">
        <f>'[1]Redovisning - total'!M228</f>
        <v>140000000</v>
      </c>
      <c r="K82" s="41">
        <f>'[1]Redovisning - total'!N228</f>
        <v>140000000</v>
      </c>
      <c r="L82" s="41">
        <f>'[1]Redovisning - total'!O228</f>
        <v>65000000</v>
      </c>
      <c r="M82" s="41">
        <f t="shared" ref="M82" si="3">G82+I82+J82+K82+L82</f>
        <v>552500000</v>
      </c>
      <c r="N82" s="41">
        <f>M82/$N$62</f>
        <v>552500</v>
      </c>
    </row>
    <row r="83" spans="1:14" hidden="1" x14ac:dyDescent="0.25">
      <c r="A83" s="21" t="s">
        <v>43</v>
      </c>
      <c r="B83" s="41"/>
      <c r="C83" s="41"/>
      <c r="D83" s="41"/>
      <c r="E83" s="41"/>
      <c r="F83" s="41">
        <f>'[1]Redovisning - total'!J285</f>
        <v>19800000</v>
      </c>
      <c r="G83" s="41">
        <f>'[1]Redovisning - total'!K285</f>
        <v>20000000</v>
      </c>
      <c r="I83" s="41">
        <f>'[1]Redovisning - total'!L285</f>
        <v>19200000</v>
      </c>
      <c r="J83" s="41">
        <f>'[1]Redovisning - total'!M285</f>
        <v>22400000</v>
      </c>
      <c r="K83" s="41">
        <f>'[1]Redovisning - total'!N285</f>
        <v>32288000</v>
      </c>
      <c r="L83" s="41">
        <f>'[1]Redovisning - total'!O285</f>
        <v>42560000</v>
      </c>
      <c r="M83" s="41">
        <f t="shared" ref="M83" si="4">G83+I83+J83+K83+L83</f>
        <v>136448000</v>
      </c>
      <c r="N83" s="41">
        <f>M83/$N$62</f>
        <v>136448</v>
      </c>
    </row>
    <row r="84" spans="1:14" hidden="1" x14ac:dyDescent="0.25">
      <c r="A84" s="21"/>
      <c r="B84" s="41"/>
      <c r="C84" s="41"/>
      <c r="D84" s="41"/>
      <c r="E84" s="41"/>
      <c r="F84" s="41"/>
      <c r="G84" s="41"/>
      <c r="N84" s="41"/>
    </row>
    <row r="85" spans="1:14" hidden="1" x14ac:dyDescent="0.25">
      <c r="A85" s="15" t="s">
        <v>33</v>
      </c>
      <c r="B85" s="41"/>
      <c r="C85" s="41"/>
      <c r="D85" s="41"/>
      <c r="E85" s="41"/>
      <c r="F85" s="41"/>
      <c r="G85" s="41"/>
      <c r="N85" s="41"/>
    </row>
    <row r="86" spans="1:14" hidden="1" x14ac:dyDescent="0.25">
      <c r="A86" s="21" t="s">
        <v>25</v>
      </c>
      <c r="B86" s="41">
        <f>'[1]Totalt - Inv nom 2024 VA'!$C$10+'[1]Totalt - Inv nom 2024 VA'!$C$12+'[1]Totalt - Inv nom 2024 VA'!$C$14+'[1]Totalt - Inv nom 2024 VA'!$C$16+'[1]Totalt - Inv nom 2024 VA'!$C$18+'[1]Totalt - Inv nom 2024 VA'!$C$20</f>
        <v>44885153</v>
      </c>
      <c r="C86" s="41">
        <f>'[1]Totalt - Inv nom 2024 VA'!$D$10+'[1]Totalt - Inv nom 2024 VA'!$D$12+'[1]Totalt - Inv nom 2024 VA'!$D$14+'[1]Totalt - Inv nom 2024 VA'!$D$16+'[1]Totalt - Inv nom 2024 VA'!$D$18+'[1]Totalt - Inv nom 2024 VA'!$D$20</f>
        <v>78286000</v>
      </c>
      <c r="D86" s="41"/>
      <c r="E86" s="41">
        <f>'[1]Totalt - Inv nom 2024 VA'!E10+'[1]Totalt - Inv nom 2024 VA'!E12+'[1]Totalt - Inv nom 2024 VA'!E14+'[1]Totalt - Inv nom 2024 VA'!E16+'[1]Totalt - Inv nom 2024 VA'!E18+'[1]Totalt - Inv nom 2024 VA'!E20</f>
        <v>92010545.109999985</v>
      </c>
      <c r="F86" s="41">
        <f>'[1]Totalt - Inv nom 2024 VA'!F10+'[1]Totalt - Inv nom 2024 VA'!F12+'[1]Totalt - Inv nom 2024 VA'!F14+'[1]Totalt - Inv nom 2024 VA'!F16+'[1]Totalt - Inv nom 2024 VA'!F18+'[1]Totalt - Inv nom 2024 VA'!F20</f>
        <v>93800000</v>
      </c>
      <c r="G86" s="41">
        <f>'[1]Totalt - Inv nom 2024 VA'!G10+'[1]Totalt - Inv nom 2024 VA'!G12+'[1]Totalt - Inv nom 2024 VA'!G14+'[1]Totalt - Inv nom 2024 VA'!G16+'[1]Totalt - Inv nom 2024 VA'!G18+'[1]Totalt - Inv nom 2024 VA'!G20</f>
        <v>229800000</v>
      </c>
      <c r="I86" s="41">
        <f>'[1]Totalt - Inv nom 2024 VA'!H12+'[1]Totalt - Inv nom 2024 VA'!H14+'[1]Totalt - Inv nom 2024 VA'!H16+'[1]Totalt - Inv nom 2024 VA'!H18+'[1]Totalt - Inv nom 2024 VA'!H20</f>
        <v>293400000</v>
      </c>
      <c r="J86" s="41">
        <f>'[1]Totalt - Inv nom 2024 VA'!I12+'[1]Totalt - Inv nom 2024 VA'!I14+'[1]Totalt - Inv nom 2024 VA'!I16+'[1]Totalt - Inv nom 2024 VA'!I18+'[1]Totalt - Inv nom 2024 VA'!I20</f>
        <v>259900000</v>
      </c>
      <c r="K86" s="41">
        <f>'[1]Totalt - Inv nom 2024 VA'!J12+'[1]Totalt - Inv nom 2024 VA'!J14+'[1]Totalt - Inv nom 2024 VA'!J16+'[1]Totalt - Inv nom 2024 VA'!J18+'[1]Totalt - Inv nom 2024 VA'!J20</f>
        <v>329900000</v>
      </c>
      <c r="L86" s="41">
        <f>'[1]Totalt - Inv nom 2024 VA'!K12+'[1]Totalt - Inv nom 2024 VA'!K14+'[1]Totalt - Inv nom 2024 VA'!K16+'[1]Totalt - Inv nom 2024 VA'!K18+'[1]Totalt - Inv nom 2024 VA'!K20</f>
        <v>329900000</v>
      </c>
      <c r="M86" s="41">
        <f t="shared" ref="M86:M87" si="5">G86+I86+J86+K86+L86</f>
        <v>1442900000</v>
      </c>
      <c r="N86" s="41">
        <f>M86/$N$62</f>
        <v>1442900</v>
      </c>
    </row>
    <row r="87" spans="1:14" hidden="1" x14ac:dyDescent="0.25">
      <c r="A87" s="21" t="s">
        <v>26</v>
      </c>
      <c r="B87" s="41">
        <f>'[1]Totalt - Inv nom 2024 VA'!$C$13+'[1]Totalt - Inv nom 2024 VA'!$C$15+'[1]Totalt - Inv nom 2024 VA'!$C$17+'[1]Totalt - Inv nom 2024 VA'!$C$19+'[1]Totalt - Inv nom 2024 VA'!$C$21</f>
        <v>0</v>
      </c>
      <c r="C87" s="41">
        <f>'[1]Totalt - Inv nom 2024 VA'!$D$11+'[1]Totalt - Inv nom 2024 VA'!$D$13+'[1]Totalt - Inv nom 2024 VA'!$D$15+'[1]Totalt - Inv nom 2024 VA'!$D$17+'[1]Totalt - Inv nom 2024 VA'!$D$19+'[1]Totalt - Inv nom 2024 VA'!$D$21</f>
        <v>500000</v>
      </c>
      <c r="D87" s="41"/>
      <c r="E87" s="41">
        <f>'[1]Totalt - Inv nom 2024 VA'!E11+'[1]Totalt - Inv nom 2024 VA'!E13+'[1]Totalt - Inv nom 2024 VA'!E15+'[1]Totalt - Inv nom 2024 VA'!E17+'[1]Totalt - Inv nom 2024 VA'!E19+'[1]Totalt - Inv nom 2024 VA'!E21</f>
        <v>0</v>
      </c>
      <c r="F87" s="41">
        <f>'[1]Totalt - Inv nom 2024 VA'!F11+'[1]Totalt - Inv nom 2024 VA'!F13+'[1]Totalt - Inv nom 2024 VA'!F15+'[1]Totalt - Inv nom 2024 VA'!F17+'[1]Totalt - Inv nom 2024 VA'!F19+'[1]Totalt - Inv nom 2024 VA'!F21</f>
        <v>0</v>
      </c>
      <c r="G87" s="41">
        <f>'[1]Totalt - Inv nom 2024 VA'!G11+'[1]Totalt - Inv nom 2024 VA'!G13+'[1]Totalt - Inv nom 2024 VA'!G15+'[1]Totalt - Inv nom 2024 VA'!G17+'[1]Totalt - Inv nom 2024 VA'!G19+'[1]Totalt - Inv nom 2024 VA'!G21</f>
        <v>0</v>
      </c>
      <c r="I87" s="41">
        <f>'[1]Totalt - Inv nom 2024 VA'!H13+'[1]Totalt - Inv nom 2024 VA'!H15+'[1]Totalt - Inv nom 2024 VA'!H17+'[1]Totalt - Inv nom 2024 VA'!H19+'[1]Totalt - Inv nom 2024 VA'!H21</f>
        <v>0</v>
      </c>
      <c r="J87" s="41">
        <f>'[1]Totalt - Inv nom 2024 VA'!I13+'[1]Totalt - Inv nom 2024 VA'!I15+'[1]Totalt - Inv nom 2024 VA'!I17+'[1]Totalt - Inv nom 2024 VA'!I19+'[1]Totalt - Inv nom 2024 VA'!I21</f>
        <v>0</v>
      </c>
      <c r="K87" s="41">
        <f>'[1]Totalt - Inv nom 2024 VA'!J13+'[1]Totalt - Inv nom 2024 VA'!J15+'[1]Totalt - Inv nom 2024 VA'!J17+'[1]Totalt - Inv nom 2024 VA'!J19+'[1]Totalt - Inv nom 2024 VA'!J21</f>
        <v>0</v>
      </c>
      <c r="L87" s="41">
        <f>'[1]Totalt - Inv nom 2024 VA'!K13+'[1]Totalt - Inv nom 2024 VA'!K15+'[1]Totalt - Inv nom 2024 VA'!K17+'[1]Totalt - Inv nom 2024 VA'!K19+'[1]Totalt - Inv nom 2024 VA'!K21</f>
        <v>0</v>
      </c>
      <c r="M87" s="41">
        <f t="shared" si="5"/>
        <v>0</v>
      </c>
      <c r="N87" s="41">
        <f>M87/$N$62</f>
        <v>0</v>
      </c>
    </row>
    <row r="88" spans="1:14" hidden="1" x14ac:dyDescent="0.25">
      <c r="A88" s="21"/>
      <c r="B88" s="41"/>
      <c r="C88" s="41"/>
      <c r="D88" s="41"/>
      <c r="E88" s="41"/>
      <c r="F88" s="41"/>
      <c r="G88" s="41"/>
      <c r="I88" s="41"/>
      <c r="J88" s="41"/>
      <c r="K88" s="41"/>
      <c r="L88" s="41"/>
      <c r="M88" s="41"/>
      <c r="N88" s="41"/>
    </row>
    <row r="89" spans="1:14" hidden="1" x14ac:dyDescent="0.25">
      <c r="A89" s="21" t="s">
        <v>44</v>
      </c>
      <c r="B89" s="41"/>
      <c r="C89" s="41"/>
      <c r="D89" s="41"/>
      <c r="E89" s="41"/>
      <c r="F89" s="41">
        <f>'[1]Redovisning - total'!J392</f>
        <v>15000000</v>
      </c>
      <c r="G89" s="41">
        <f>'[1]Redovisning - total'!K392</f>
        <v>20000000</v>
      </c>
      <c r="I89" s="41">
        <f>'[1]Redovisning - total'!L392</f>
        <v>30000000</v>
      </c>
      <c r="J89" s="41">
        <f>'[1]Redovisning - total'!M392</f>
        <v>30000000</v>
      </c>
      <c r="K89" s="41">
        <f>'[1]Redovisning - total'!N392</f>
        <v>30000000</v>
      </c>
      <c r="L89" s="41">
        <f>'[1]Redovisning - total'!O392</f>
        <v>30000000</v>
      </c>
      <c r="M89" s="41">
        <f t="shared" ref="M89" si="6">G89+I89+J89+K89+L89</f>
        <v>140000000</v>
      </c>
      <c r="N89" s="41">
        <f>M89/$N$62</f>
        <v>140000</v>
      </c>
    </row>
    <row r="90" spans="1:14" hidden="1" x14ac:dyDescent="0.25">
      <c r="A90" s="21" t="s">
        <v>45</v>
      </c>
      <c r="B90" s="41"/>
      <c r="C90" s="41"/>
      <c r="D90" s="41"/>
      <c r="E90" s="41"/>
      <c r="F90" s="41">
        <f>'[1]Redovisning - total'!J390</f>
        <v>0</v>
      </c>
      <c r="G90" s="41">
        <f>'[1]Redovisning - total'!K390</f>
        <v>16000000</v>
      </c>
      <c r="I90" s="41">
        <f>'[1]Redovisning - total'!L390</f>
        <v>30000000</v>
      </c>
      <c r="J90" s="41">
        <f>'[1]Redovisning - total'!M390</f>
        <v>30000000</v>
      </c>
      <c r="K90" s="41">
        <f>'[1]Redovisning - total'!N390</f>
        <v>30000000</v>
      </c>
      <c r="L90" s="41">
        <f>'[1]Redovisning - total'!O390</f>
        <v>30000000</v>
      </c>
      <c r="M90" s="41">
        <f t="shared" ref="M90" si="7">G90+I90+J90+K90+L90</f>
        <v>136000000</v>
      </c>
      <c r="N90" s="41">
        <f>M90/$N$62</f>
        <v>136000</v>
      </c>
    </row>
    <row r="91" spans="1:14" hidden="1" x14ac:dyDescent="0.25">
      <c r="A91" s="11"/>
      <c r="B91" s="41"/>
      <c r="C91" s="41"/>
      <c r="D91" s="41"/>
      <c r="E91" s="41"/>
      <c r="F91" s="41"/>
      <c r="G91" s="41"/>
      <c r="N91" s="41"/>
    </row>
    <row r="92" spans="1:14" hidden="1" x14ac:dyDescent="0.25">
      <c r="A92" s="15" t="s">
        <v>34</v>
      </c>
      <c r="B92" s="42"/>
      <c r="C92" s="42"/>
      <c r="D92" s="42"/>
      <c r="E92" s="42"/>
      <c r="F92" s="42"/>
      <c r="G92" s="42"/>
      <c r="H92" s="43"/>
      <c r="I92" s="43"/>
      <c r="J92" s="43"/>
      <c r="K92" s="43"/>
      <c r="L92" s="43"/>
      <c r="M92" s="43"/>
      <c r="N92" s="42"/>
    </row>
    <row r="93" spans="1:14" hidden="1" x14ac:dyDescent="0.25">
      <c r="A93" s="21" t="s">
        <v>25</v>
      </c>
      <c r="B93" s="42">
        <f>'[1]Totalt - Inv nom 2024 VA'!C50+'[1]Totalt - Inv nom 2024 VA'!C52+'[1]Totalt - Inv nom 2024 VA'!C54</f>
        <v>3269664</v>
      </c>
      <c r="C93" s="42">
        <f>'[1]Totalt - Inv nom 2024 VA'!D50+'[1]Totalt - Inv nom 2024 VA'!D52+'[1]Totalt - Inv nom 2024 VA'!D54</f>
        <v>6500000</v>
      </c>
      <c r="D93" s="42"/>
      <c r="E93" s="42">
        <f>'[1]Totalt - Inv nom 2024 VA'!E50+'[1]Totalt - Inv nom 2024 VA'!E52+'[1]Totalt - Inv nom 2024 VA'!E54</f>
        <v>5018125.0600000005</v>
      </c>
      <c r="F93" s="42">
        <f>'[1]Totalt - Inv nom 2024 VA'!F50+'[1]Totalt - Inv nom 2024 VA'!F52+'[1]Totalt - Inv nom 2024 VA'!F54</f>
        <v>44500000</v>
      </c>
      <c r="G93" s="42">
        <f>'[1]Totalt - Inv nom 2024 VA'!G50+'[1]Totalt - Inv nom 2024 VA'!G52+'[1]Totalt - Inv nom 2024 VA'!G54</f>
        <v>47500000</v>
      </c>
      <c r="H93" s="43"/>
      <c r="I93" s="42">
        <f>'[1]Totalt - Inv nom 2024 VA'!H50+'[1]Totalt - Inv nom 2024 VA'!H52+'[1]Totalt - Inv nom 2024 VA'!H54</f>
        <v>104000000</v>
      </c>
      <c r="J93" s="42">
        <f>'[1]Totalt - Inv nom 2024 VA'!I50+'[1]Totalt - Inv nom 2024 VA'!I52+'[1]Totalt - Inv nom 2024 VA'!I54</f>
        <v>43000000</v>
      </c>
      <c r="K93" s="42">
        <f>'[1]Totalt - Inv nom 2024 VA'!J50+'[1]Totalt - Inv nom 2024 VA'!J52+'[1]Totalt - Inv nom 2024 VA'!J54</f>
        <v>12000000</v>
      </c>
      <c r="L93" s="42">
        <f>'[1]Totalt - Inv nom 2024 VA'!K50+'[1]Totalt - Inv nom 2024 VA'!K52+'[1]Totalt - Inv nom 2024 VA'!K54</f>
        <v>8500000</v>
      </c>
      <c r="M93" s="41">
        <f t="shared" ref="M93:M94" si="8">G93+I93+J93+K93+L93</f>
        <v>215000000</v>
      </c>
      <c r="N93" s="42">
        <f>M93/$N$62</f>
        <v>215000</v>
      </c>
    </row>
    <row r="94" spans="1:14" hidden="1" x14ac:dyDescent="0.25">
      <c r="A94" s="58" t="s">
        <v>26</v>
      </c>
      <c r="B94" s="59">
        <f>'[1]Totalt - Inv nom 2024 VA'!C51+'[1]Totalt - Inv nom 2024 VA'!C53+'[1]Totalt - Inv nom 2024 VA'!C55</f>
        <v>197750</v>
      </c>
      <c r="C94" s="59">
        <f>'[1]Totalt - Inv nom 2024 VA'!D51+'[1]Totalt - Inv nom 2024 VA'!D53+'[1]Totalt - Inv nom 2024 VA'!D55</f>
        <v>1500000</v>
      </c>
      <c r="D94" s="59"/>
      <c r="E94" s="59">
        <f>'[1]Totalt - Inv nom 2024 VA'!E51+'[1]Totalt - Inv nom 2024 VA'!E53+'[1]Totalt - Inv nom 2024 VA'!E55</f>
        <v>75483.5</v>
      </c>
      <c r="F94" s="59">
        <f>'[1]Totalt - Inv nom 2024 VA'!F51+'[1]Totalt - Inv nom 2024 VA'!F53+'[1]Totalt - Inv nom 2024 VA'!F55</f>
        <v>1200000</v>
      </c>
      <c r="G94" s="59">
        <f>'[1]Totalt - Inv nom 2024 VA'!G51+'[1]Totalt - Inv nom 2024 VA'!G53+'[1]Totalt - Inv nom 2024 VA'!G55</f>
        <v>2000000</v>
      </c>
      <c r="H94" s="60"/>
      <c r="I94" s="59">
        <f>'[1]Totalt - Inv nom 2024 VA'!H51+'[1]Totalt - Inv nom 2024 VA'!H53+'[1]Totalt - Inv nom 2024 VA'!H55</f>
        <v>2000000</v>
      </c>
      <c r="J94" s="59">
        <f>'[1]Totalt - Inv nom 2024 VA'!I51+'[1]Totalt - Inv nom 2024 VA'!I53+'[1]Totalt - Inv nom 2024 VA'!I55</f>
        <v>1500000</v>
      </c>
      <c r="K94" s="59">
        <f>'[1]Totalt - Inv nom 2024 VA'!J51+'[1]Totalt - Inv nom 2024 VA'!J53+'[1]Totalt - Inv nom 2024 VA'!J55</f>
        <v>1100000</v>
      </c>
      <c r="L94" s="59">
        <f>'[1]Totalt - Inv nom 2024 VA'!K51+'[1]Totalt - Inv nom 2024 VA'!K53+'[1]Totalt - Inv nom 2024 VA'!K55</f>
        <v>1100000</v>
      </c>
      <c r="M94" s="61">
        <f t="shared" si="8"/>
        <v>7700000</v>
      </c>
      <c r="N94" s="59">
        <f>M94/$N$62</f>
        <v>7700</v>
      </c>
    </row>
    <row r="95" spans="1:14" hidden="1" x14ac:dyDescent="0.25">
      <c r="A95" s="58"/>
      <c r="B95" s="59"/>
      <c r="C95" s="59"/>
      <c r="D95" s="59"/>
      <c r="E95" s="59"/>
      <c r="F95" s="59"/>
      <c r="G95" s="59"/>
      <c r="H95" s="60"/>
      <c r="I95" s="59"/>
      <c r="J95" s="59"/>
      <c r="K95" s="59"/>
      <c r="L95" s="59"/>
      <c r="M95" s="61"/>
      <c r="N95" s="59"/>
    </row>
    <row r="96" spans="1:14" hidden="1" x14ac:dyDescent="0.25">
      <c r="A96" s="44" t="s">
        <v>46</v>
      </c>
      <c r="B96" s="45"/>
      <c r="C96" s="45"/>
      <c r="D96" s="45"/>
      <c r="E96" s="45"/>
      <c r="F96" s="45">
        <f>'[1]SUA Avfall '!I11</f>
        <v>3500000</v>
      </c>
      <c r="G96" s="45">
        <f>'[1]SUA Avfall '!J11</f>
        <v>7000000</v>
      </c>
      <c r="H96" s="46"/>
      <c r="I96" s="45">
        <f>'[1]SUA Avfall '!K11</f>
        <v>35000000</v>
      </c>
      <c r="J96" s="45">
        <f>'[1]SUA Avfall '!L11</f>
        <v>5000000</v>
      </c>
      <c r="K96" s="45">
        <f>'[1]SUA Avfall '!M11</f>
        <v>0</v>
      </c>
      <c r="L96" s="45">
        <f>'[1]SUA Avfall '!N11</f>
        <v>0</v>
      </c>
      <c r="M96" s="57">
        <f t="shared" ref="M96" si="9">G96+I96+J96+K96+L96</f>
        <v>47000000</v>
      </c>
      <c r="N96" s="45">
        <f>M96/$N$62</f>
        <v>47000</v>
      </c>
    </row>
    <row r="97" spans="1:14" hidden="1" x14ac:dyDescent="0.25">
      <c r="B97" s="41"/>
      <c r="C97" s="41"/>
      <c r="D97" s="41"/>
      <c r="E97" s="41"/>
      <c r="F97" s="41"/>
      <c r="G97" s="41"/>
      <c r="N97" s="41"/>
    </row>
    <row r="98" spans="1:14" hidden="1" x14ac:dyDescent="0.25">
      <c r="B98" s="41">
        <f>B64+B72+B79+B86+B93</f>
        <v>460713541</v>
      </c>
      <c r="C98" s="41">
        <f>C64+C72+C79+C86+C93</f>
        <v>497086000</v>
      </c>
      <c r="D98" s="41"/>
      <c r="E98" s="41">
        <f t="shared" ref="E98:G99" si="10">E64+E72+E79+E86+E93</f>
        <v>688408639.00999975</v>
      </c>
      <c r="F98" s="41">
        <f t="shared" si="10"/>
        <v>970200000</v>
      </c>
      <c r="G98" s="41">
        <f t="shared" si="10"/>
        <v>1009482056</v>
      </c>
      <c r="I98" s="41">
        <f t="shared" ref="I98:M99" si="11">I64+I72+I79+I86+I93</f>
        <v>1065362306</v>
      </c>
      <c r="J98" s="41">
        <f t="shared" si="11"/>
        <v>858950000</v>
      </c>
      <c r="K98" s="41">
        <f t="shared" si="11"/>
        <v>895120000</v>
      </c>
      <c r="L98" s="41">
        <f t="shared" si="11"/>
        <v>807940000</v>
      </c>
      <c r="M98" s="41">
        <f t="shared" si="11"/>
        <v>4636854362</v>
      </c>
      <c r="N98" s="41">
        <f>M98/$N$62</f>
        <v>4636854.3619999997</v>
      </c>
    </row>
    <row r="99" spans="1:14" hidden="1" x14ac:dyDescent="0.25">
      <c r="B99" s="41">
        <f>B65+B73+B80+B87+B94</f>
        <v>162308270</v>
      </c>
      <c r="C99" s="41">
        <f>C65+C73+C80+C87+C94</f>
        <v>112325000</v>
      </c>
      <c r="E99" s="41">
        <f t="shared" si="10"/>
        <v>244546163.88999993</v>
      </c>
      <c r="F99" s="41">
        <f t="shared" si="10"/>
        <v>314550000</v>
      </c>
      <c r="G99" s="41">
        <f t="shared" si="10"/>
        <v>339149000</v>
      </c>
      <c r="I99" s="41">
        <f t="shared" si="11"/>
        <v>484798000</v>
      </c>
      <c r="J99" s="41">
        <f t="shared" si="11"/>
        <v>553233872</v>
      </c>
      <c r="K99" s="41">
        <f t="shared" si="11"/>
        <v>528131000</v>
      </c>
      <c r="L99" s="41">
        <f t="shared" si="11"/>
        <v>533948512</v>
      </c>
      <c r="M99" s="41">
        <f t="shared" si="11"/>
        <v>2439260384</v>
      </c>
      <c r="N99" s="41">
        <f>M99/$N$62</f>
        <v>2439260.3840000001</v>
      </c>
    </row>
    <row r="100" spans="1:14" hidden="1" x14ac:dyDescent="0.25">
      <c r="B100" s="41">
        <f>SUM(B98:B99)</f>
        <v>623021811</v>
      </c>
      <c r="C100" s="41">
        <f>SUM(C98:C99)</f>
        <v>609411000</v>
      </c>
      <c r="E100" s="41">
        <f>SUM(E98:E99)</f>
        <v>932954802.89999962</v>
      </c>
      <c r="F100" s="41">
        <f t="shared" ref="F100:L100" si="12">SUM(F98:F99)</f>
        <v>1284750000</v>
      </c>
      <c r="G100" s="41">
        <f t="shared" si="12"/>
        <v>1348631056</v>
      </c>
      <c r="I100" s="41">
        <f t="shared" si="12"/>
        <v>1550160306</v>
      </c>
      <c r="J100" s="41">
        <f t="shared" si="12"/>
        <v>1412183872</v>
      </c>
      <c r="K100" s="41">
        <f t="shared" si="12"/>
        <v>1423251000</v>
      </c>
      <c r="L100" s="41">
        <f t="shared" si="12"/>
        <v>1341888512</v>
      </c>
      <c r="M100" s="41">
        <f>SUM(M98:M99)</f>
        <v>7076114746</v>
      </c>
      <c r="N100" s="41">
        <f>M100/$N$62</f>
        <v>7076114.7460000003</v>
      </c>
    </row>
    <row r="101" spans="1:14" hidden="1" x14ac:dyDescent="0.25">
      <c r="B101" s="41"/>
      <c r="C101" s="41"/>
    </row>
    <row r="102" spans="1:14" hidden="1" x14ac:dyDescent="0.25">
      <c r="A102" s="43" t="s">
        <v>35</v>
      </c>
      <c r="B102" s="42">
        <f>B64+B65+B72+B73+B79+B80+B86+B87</f>
        <v>619554397</v>
      </c>
      <c r="C102" s="42">
        <f t="shared" ref="C102:N102" si="13">C64+C65+C72+C73+C79+C80+C86+C87</f>
        <v>601411000</v>
      </c>
      <c r="D102" s="42">
        <f t="shared" si="13"/>
        <v>0</v>
      </c>
      <c r="E102" s="42">
        <f t="shared" si="13"/>
        <v>927861194.33999979</v>
      </c>
      <c r="F102" s="42">
        <f t="shared" si="13"/>
        <v>1239050000</v>
      </c>
      <c r="G102" s="42">
        <f t="shared" si="13"/>
        <v>1299131056</v>
      </c>
      <c r="H102" s="42">
        <f t="shared" si="13"/>
        <v>0</v>
      </c>
      <c r="I102" s="42">
        <f t="shared" si="13"/>
        <v>1444160306</v>
      </c>
      <c r="J102" s="42">
        <f t="shared" si="13"/>
        <v>1367683872</v>
      </c>
      <c r="K102" s="42">
        <f t="shared" si="13"/>
        <v>1410151000</v>
      </c>
      <c r="L102" s="42">
        <f t="shared" si="13"/>
        <v>1332288512</v>
      </c>
      <c r="M102" s="42">
        <f t="shared" si="13"/>
        <v>6853414746</v>
      </c>
      <c r="N102" s="42">
        <f t="shared" si="13"/>
        <v>6853414.7459999993</v>
      </c>
    </row>
    <row r="103" spans="1:14" hidden="1" x14ac:dyDescent="0.25">
      <c r="A103" s="43"/>
      <c r="B103" s="42">
        <f t="shared" ref="B103:M103" si="14">B64+B72+B79+B86</f>
        <v>457443877</v>
      </c>
      <c r="C103" s="42">
        <f t="shared" si="14"/>
        <v>490586000</v>
      </c>
      <c r="D103" s="42">
        <f t="shared" si="14"/>
        <v>0</v>
      </c>
      <c r="E103" s="42">
        <f t="shared" si="14"/>
        <v>683390513.94999981</v>
      </c>
      <c r="F103" s="42">
        <f t="shared" si="14"/>
        <v>925700000</v>
      </c>
      <c r="G103" s="42">
        <f t="shared" si="14"/>
        <v>961982056</v>
      </c>
      <c r="H103" s="42">
        <f t="shared" si="14"/>
        <v>0</v>
      </c>
      <c r="I103" s="42">
        <f t="shared" si="14"/>
        <v>961362306</v>
      </c>
      <c r="J103" s="42">
        <f t="shared" si="14"/>
        <v>815950000</v>
      </c>
      <c r="K103" s="42">
        <f t="shared" si="14"/>
        <v>883120000</v>
      </c>
      <c r="L103" s="42">
        <f t="shared" si="14"/>
        <v>799440000</v>
      </c>
      <c r="M103" s="42">
        <f t="shared" si="14"/>
        <v>4421854362</v>
      </c>
      <c r="N103" s="43"/>
    </row>
    <row r="104" spans="1:14" hidden="1" x14ac:dyDescent="0.25">
      <c r="B104" s="41">
        <f t="shared" ref="B104:M104" si="15">B65+B73+B80+B87</f>
        <v>162110520</v>
      </c>
      <c r="C104" s="41">
        <f t="shared" si="15"/>
        <v>110825000</v>
      </c>
      <c r="D104" s="41">
        <f t="shared" si="15"/>
        <v>0</v>
      </c>
      <c r="E104" s="41">
        <f t="shared" si="15"/>
        <v>244470680.38999993</v>
      </c>
      <c r="F104" s="41">
        <f t="shared" si="15"/>
        <v>313350000</v>
      </c>
      <c r="G104" s="41">
        <f t="shared" si="15"/>
        <v>337149000</v>
      </c>
      <c r="H104" s="41">
        <f t="shared" si="15"/>
        <v>0</v>
      </c>
      <c r="I104" s="41">
        <f t="shared" si="15"/>
        <v>482798000</v>
      </c>
      <c r="J104" s="41">
        <f t="shared" si="15"/>
        <v>551733872</v>
      </c>
      <c r="K104" s="41">
        <f t="shared" si="15"/>
        <v>527031000</v>
      </c>
      <c r="L104" s="41">
        <f t="shared" si="15"/>
        <v>532848512</v>
      </c>
      <c r="M104" s="41">
        <f t="shared" si="15"/>
        <v>2431560384</v>
      </c>
    </row>
    <row r="105" spans="1:14" hidden="1" x14ac:dyDescent="0.25"/>
  </sheetData>
  <mergeCells count="4">
    <mergeCell ref="E8:G8"/>
    <mergeCell ref="I8:M8"/>
    <mergeCell ref="E10:G10"/>
    <mergeCell ref="I10:M10"/>
  </mergeCells>
  <conditionalFormatting sqref="E11:M46">
    <cfRule type="cellIs" dxfId="9" priority="14" operator="equal">
      <formula>$V$5</formula>
    </cfRule>
    <cfRule type="cellIs" dxfId="8" priority="15" operator="equal">
      <formula>$V$4</formula>
    </cfRule>
    <cfRule type="cellIs" dxfId="7" priority="16" operator="equal">
      <formula>$V$3</formula>
    </cfRule>
    <cfRule type="cellIs" dxfId="6" priority="17" operator="equal">
      <formula>$V$2</formula>
    </cfRule>
  </conditionalFormatting>
  <conditionalFormatting sqref="C11:D46">
    <cfRule type="cellIs" dxfId="5" priority="18" operator="equal">
      <formula>$T$7</formula>
    </cfRule>
    <cfRule type="cellIs" dxfId="4" priority="19" operator="equal">
      <formula>$T$6</formula>
    </cfRule>
    <cfRule type="cellIs" dxfId="3" priority="20" operator="equal">
      <formula>$T$5</formula>
    </cfRule>
    <cfRule type="cellIs" dxfId="2" priority="21" operator="equal">
      <formula>$T$4</formula>
    </cfRule>
    <cfRule type="cellIs" dxfId="1" priority="22" operator="equal">
      <formula>$T$3</formula>
    </cfRule>
    <cfRule type="cellIs" dxfId="0" priority="23" operator="equal">
      <formula>$T$2</formula>
    </cfRule>
  </conditionalFormatting>
  <dataValidations count="2">
    <dataValidation type="list" allowBlank="1" showInputMessage="1" showErrorMessage="1" sqref="E11:M46" xr:uid="{417D72C7-33B9-407B-BAD2-0C6479A29E1E}">
      <formula1>$V$2:$V$5</formula1>
    </dataValidation>
    <dataValidation type="list" allowBlank="1" showInputMessage="1" showErrorMessage="1" sqref="C11:D46" xr:uid="{5B935D19-98ED-4859-B4ED-1015C8345D83}">
      <formula1>$T$2:$T$7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6D76E-0FDC-47C9-8BD2-2DB49506A6FC}">
  <dimension ref="A1"/>
  <sheetViews>
    <sheetView workbookViewId="0">
      <selection activeCell="D8" sqref="D8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F3ECCFBD6CC1408C641C0D447B99B6" ma:contentTypeVersion="5" ma:contentTypeDescription="Skapa ett nytt dokument." ma:contentTypeScope="" ma:versionID="e9026d348fcd2b7935709da57c1c4c3e">
  <xsd:schema xmlns:xsd="http://www.w3.org/2001/XMLSchema" xmlns:xs="http://www.w3.org/2001/XMLSchema" xmlns:p="http://schemas.microsoft.com/office/2006/metadata/properties" xmlns:ns2="e0a75ba3-5f73-410c-b820-1976997e1f14" xmlns:ns3="36a95c2c-b23c-4176-9712-b2c892f03294" targetNamespace="http://schemas.microsoft.com/office/2006/metadata/properties" ma:root="true" ma:fieldsID="2517ff1d2069be7aac15d7759987ae69" ns2:_="" ns3:_="">
    <xsd:import namespace="e0a75ba3-5f73-410c-b820-1976997e1f14"/>
    <xsd:import namespace="36a95c2c-b23c-4176-9712-b2c892f03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a75ba3-5f73-410c-b820-1976997e1f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95c2c-b23c-4176-9712-b2c892f03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88BA57-AD98-4C52-9064-7AD983C23A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E9759A-16B6-47E2-9147-D3AA35C974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a75ba3-5f73-410c-b820-1976997e1f14"/>
    <ds:schemaRef ds:uri="36a95c2c-b23c-4176-9712-b2c892f03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2A758B-A0D5-4AC6-8A24-A8E76DC932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 Roos</dc:creator>
  <cp:keywords/>
  <dc:description/>
  <cp:lastModifiedBy>Fredrik Grimsand</cp:lastModifiedBy>
  <cp:revision/>
  <dcterms:created xsi:type="dcterms:W3CDTF">2022-11-15T07:39:28Z</dcterms:created>
  <dcterms:modified xsi:type="dcterms:W3CDTF">2024-02-19T13:23:24Z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0x010100A7F3ECCFBD6CC1408C641C0D447B99B6</vt:lpwstr>
  </property>
</Properties>
</file>